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MariusPollet\Downloads\"/>
    </mc:Choice>
  </mc:AlternateContent>
  <xr:revisionPtr revIDLastSave="0" documentId="13_ncr:1_{5E29F770-4062-47AE-9AC4-C371A6A58700}" xr6:coauthVersionLast="47" xr6:coauthVersionMax="47" xr10:uidLastSave="{00000000-0000-0000-0000-000000000000}"/>
  <bookViews>
    <workbookView xWindow="51480" yWindow="2715" windowWidth="29040" windowHeight="15720" xr2:uid="{00000000-000D-0000-FFFF-FFFF00000000}"/>
  </bookViews>
  <sheets>
    <sheet name="PICO EV calculator" sheetId="1" r:id="rId1"/>
    <sheet name="EV per µl " sheetId="2" r:id="rId2"/>
    <sheet name="variables" sheetId="3" state="hidden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7" roundtripDataChecksum="KpUJ1Jz6BzickcrnqG/QItulQ+tZUkEC2TTrSdze8cg="/>
    </ext>
  </extLst>
</workbook>
</file>

<file path=xl/calcChain.xml><?xml version="1.0" encoding="utf-8"?>
<calcChain xmlns="http://schemas.openxmlformats.org/spreadsheetml/2006/main">
  <c r="F38" i="1" l="1"/>
  <c r="F39" i="1" s="1"/>
  <c r="I38" i="1"/>
  <c r="I39" i="1" s="1"/>
  <c r="I44" i="1" s="1"/>
  <c r="O43" i="1" s="1"/>
  <c r="H38" i="1"/>
  <c r="B3" i="3"/>
  <c r="G38" i="1"/>
  <c r="A22" i="3"/>
  <c r="A21" i="3"/>
  <c r="A20" i="3"/>
  <c r="A19" i="3"/>
  <c r="G18" i="3"/>
  <c r="F18" i="3"/>
  <c r="A18" i="3"/>
  <c r="K3" i="3"/>
  <c r="K2" i="3"/>
  <c r="B2" i="3"/>
  <c r="B1" i="3"/>
  <c r="F46" i="2"/>
  <c r="E46" i="2"/>
  <c r="D46" i="2"/>
  <c r="C46" i="2"/>
  <c r="B41" i="2"/>
  <c r="F37" i="2"/>
  <c r="E37" i="2"/>
  <c r="D37" i="2"/>
  <c r="C37" i="2"/>
  <c r="F30" i="2"/>
  <c r="C29" i="2"/>
  <c r="E28" i="2"/>
  <c r="F27" i="2"/>
  <c r="D27" i="2"/>
  <c r="B20" i="2"/>
  <c r="B51" i="2" s="1"/>
  <c r="K19" i="2" a="1"/>
  <c r="N19" i="2" s="1"/>
  <c r="B19" i="2"/>
  <c r="B50" i="2" s="1"/>
  <c r="K18" i="2"/>
  <c r="C30" i="2" s="1"/>
  <c r="B18" i="2"/>
  <c r="B49" i="2" s="1"/>
  <c r="B17" i="2"/>
  <c r="B48" i="2" s="1"/>
  <c r="K16" i="2" a="1"/>
  <c r="L16" i="2" s="1"/>
  <c r="B16" i="2"/>
  <c r="B38" i="2" s="1"/>
  <c r="J13" i="2"/>
  <c r="J12" i="2"/>
  <c r="P67" i="1"/>
  <c r="O65" i="1"/>
  <c r="C64" i="1"/>
  <c r="C63" i="1"/>
  <c r="C62" i="1"/>
  <c r="C61" i="1"/>
  <c r="N60" i="1"/>
  <c r="M60" i="1"/>
  <c r="F56" i="1"/>
  <c r="C56" i="1"/>
  <c r="F54" i="1"/>
  <c r="F52" i="1"/>
  <c r="F59" i="1" s="1"/>
  <c r="P43" i="1"/>
  <c r="L43" i="1"/>
  <c r="P41" i="1"/>
  <c r="L41" i="1"/>
  <c r="C37" i="1"/>
  <c r="I27" i="1"/>
  <c r="H27" i="1"/>
  <c r="G27" i="1"/>
  <c r="F27" i="1"/>
  <c r="D27" i="1"/>
  <c r="I19" i="1"/>
  <c r="I23" i="1" s="1"/>
  <c r="H19" i="1"/>
  <c r="H23" i="1" s="1"/>
  <c r="G19" i="1"/>
  <c r="G23" i="1" s="1"/>
  <c r="F19" i="1"/>
  <c r="F23" i="1" s="1"/>
  <c r="D19" i="1"/>
  <c r="D25" i="1" s="1"/>
  <c r="E13" i="1"/>
  <c r="F13" i="1" s="1"/>
  <c r="G13" i="1" s="1"/>
  <c r="H13" i="1" s="1"/>
  <c r="I13" i="1" s="1"/>
  <c r="H39" i="1" l="1"/>
  <c r="H44" i="1" s="1"/>
  <c r="D29" i="2"/>
  <c r="F29" i="2"/>
  <c r="E29" i="2"/>
  <c r="D30" i="2"/>
  <c r="E31" i="2"/>
  <c r="G39" i="1"/>
  <c r="G44" i="1" s="1"/>
  <c r="F44" i="1"/>
  <c r="M41" i="1" s="1"/>
  <c r="K17" i="2" a="1"/>
  <c r="F64" i="1"/>
  <c r="F60" i="1" a="1"/>
  <c r="H21" i="1"/>
  <c r="H30" i="1" s="1"/>
  <c r="E27" i="2"/>
  <c r="E30" i="2"/>
  <c r="B40" i="2"/>
  <c r="E21" i="1"/>
  <c r="E30" i="1" s="1"/>
  <c r="F21" i="1"/>
  <c r="F30" i="1" s="1"/>
  <c r="G21" i="1"/>
  <c r="G30" i="1" s="1"/>
  <c r="I21" i="1"/>
  <c r="I30" i="1" s="1"/>
  <c r="B47" i="2"/>
  <c r="C28" i="2"/>
  <c r="C31" i="2"/>
  <c r="B42" i="2"/>
  <c r="D28" i="2"/>
  <c r="D31" i="2"/>
  <c r="K19" i="2"/>
  <c r="F28" i="2"/>
  <c r="F31" i="2"/>
  <c r="B39" i="2"/>
  <c r="K16" i="2"/>
  <c r="L19" i="2"/>
  <c r="M19" i="2"/>
  <c r="C27" i="2"/>
  <c r="F61" i="1" l="1"/>
  <c r="K12" i="2" s="1" a="1"/>
  <c r="M43" i="1"/>
  <c r="F63" i="1"/>
  <c r="O41" i="1"/>
  <c r="F62" i="1"/>
  <c r="K13" i="2" s="1" a="1"/>
  <c r="L13" i="2" s="1"/>
  <c r="F46" i="1"/>
  <c r="K12" i="2"/>
  <c r="L12" i="2"/>
  <c r="K17" i="2"/>
  <c r="E41" i="2" s="1"/>
  <c r="E50" i="2" s="1"/>
  <c r="L17" i="2"/>
  <c r="G60" i="1"/>
  <c r="F60" i="1"/>
  <c r="K13" i="2" l="1"/>
  <c r="N38" i="1"/>
  <c r="F47" i="1"/>
  <c r="D42" i="2"/>
  <c r="D51" i="2" s="1"/>
  <c r="C38" i="2"/>
  <c r="J38" i="2"/>
  <c r="I38" i="2"/>
  <c r="C47" i="2"/>
  <c r="D41" i="2"/>
  <c r="D50" i="2" s="1"/>
  <c r="E39" i="2"/>
  <c r="E48" i="2" s="1"/>
  <c r="E42" i="2"/>
  <c r="E51" i="2" s="1"/>
  <c r="F38" i="2"/>
  <c r="F47" i="2" s="1"/>
  <c r="E40" i="2"/>
  <c r="E49" i="2" s="1"/>
  <c r="D38" i="2"/>
  <c r="D47" i="2" s="1"/>
  <c r="C41" i="2"/>
  <c r="D40" i="2"/>
  <c r="D49" i="2" s="1"/>
  <c r="F41" i="2"/>
  <c r="F50" i="2" s="1"/>
  <c r="F40" i="2"/>
  <c r="F49" i="2" s="1"/>
  <c r="C40" i="2"/>
  <c r="C42" i="2"/>
  <c r="D39" i="2"/>
  <c r="D48" i="2" s="1"/>
  <c r="E38" i="2"/>
  <c r="E47" i="2" s="1"/>
  <c r="F39" i="2"/>
  <c r="F48" i="2" s="1"/>
  <c r="C39" i="2"/>
  <c r="F42" i="2"/>
  <c r="F51" i="2" s="1"/>
  <c r="J41" i="2" l="1"/>
  <c r="I41" i="2"/>
  <c r="C50" i="2"/>
  <c r="I39" i="2"/>
  <c r="C48" i="2"/>
  <c r="J39" i="2"/>
  <c r="J42" i="2"/>
  <c r="I42" i="2"/>
  <c r="C51" i="2"/>
  <c r="J47" i="2"/>
  <c r="I47" i="2"/>
  <c r="J40" i="2"/>
  <c r="I40" i="2"/>
  <c r="C49" i="2"/>
  <c r="J48" i="2" l="1"/>
  <c r="I48" i="2"/>
  <c r="J50" i="2"/>
  <c r="I50" i="2"/>
  <c r="J49" i="2"/>
  <c r="I49" i="2"/>
  <c r="J51" i="2"/>
  <c r="I51" i="2"/>
</calcChain>
</file>

<file path=xl/sharedStrings.xml><?xml version="1.0" encoding="utf-8"?>
<sst xmlns="http://schemas.openxmlformats.org/spreadsheetml/2006/main" count="85" uniqueCount="76">
  <si>
    <t xml:space="preserve">Choose your Nanoplate </t>
  </si>
  <si>
    <t>Nanoplate 26K 24-well</t>
  </si>
  <si>
    <t>Sample name</t>
  </si>
  <si>
    <t>Stock</t>
  </si>
  <si>
    <t>Dil1</t>
  </si>
  <si>
    <t>Dil2</t>
  </si>
  <si>
    <t>Dil3</t>
  </si>
  <si>
    <t>Dil4</t>
  </si>
  <si>
    <t>Total dilution factor</t>
  </si>
  <si>
    <t xml:space="preserve">Dilution factor </t>
  </si>
  <si>
    <t>Volume (µl)</t>
  </si>
  <si>
    <t>Carry-over volume</t>
  </si>
  <si>
    <t>PBS</t>
  </si>
  <si>
    <t>Step 2: Preparation of the Antibody Mix (ABX)</t>
  </si>
  <si>
    <t xml:space="preserve">Name of antibody </t>
  </si>
  <si>
    <t>ABX pipetting scheme</t>
  </si>
  <si>
    <t>Stock antibody concentration [M]</t>
  </si>
  <si>
    <t>Ab. working conc. in the binding reaction [M]</t>
  </si>
  <si>
    <t>Total ABX volume [µl]</t>
  </si>
  <si>
    <t>Antibody stock/pre-dilution [µl]</t>
  </si>
  <si>
    <t>Total volume [µl]</t>
  </si>
  <si>
    <t>dPCR pre-dilution scheme for QIAcuity Nanoplate 26k 24-well</t>
  </si>
  <si>
    <t>Step 3: dPCR pre-dilution</t>
  </si>
  <si>
    <t>Ab. working conc. in the binding reaction [cp/µl]</t>
  </si>
  <si>
    <t>Targeted Ab. concentration for dPCR [cp/µl]</t>
  </si>
  <si>
    <t>Number of dilution steps</t>
  </si>
  <si>
    <t>Carry-over volume of previous dilution [µl]</t>
  </si>
  <si>
    <t xml:space="preserve">Volume of PBS required for each dilution step [µl] </t>
  </si>
  <si>
    <t>Dilution factor back to binding reaction</t>
  </si>
  <si>
    <t>1 µl</t>
  </si>
  <si>
    <t>dPCR pre-dilution scheme for QIAcuity Nanoplate 8.5k 96-well</t>
  </si>
  <si>
    <t>Raw couplex count without ABC correction</t>
  </si>
  <si>
    <t>Data for calculation</t>
  </si>
  <si>
    <t>Sample Name</t>
  </si>
  <si>
    <t>Replicates</t>
  </si>
  <si>
    <t>Number of couplexes</t>
  </si>
  <si>
    <t>NTC</t>
  </si>
  <si>
    <t>ABC</t>
  </si>
  <si>
    <t>Master Mix volume</t>
  </si>
  <si>
    <t xml:space="preserve">Dilution Factor back to Binding Reaction </t>
  </si>
  <si>
    <t>Average ABC</t>
  </si>
  <si>
    <t>Binding reaciton dilution factor</t>
  </si>
  <si>
    <t>Name</t>
  </si>
  <si>
    <t>ABC correction</t>
  </si>
  <si>
    <t>Sample 3</t>
  </si>
  <si>
    <t>Sample 4</t>
  </si>
  <si>
    <t>Sample 5</t>
  </si>
  <si>
    <t>Molar concentration</t>
  </si>
  <si>
    <t>Mean [M]</t>
  </si>
  <si>
    <t>Median [M]</t>
  </si>
  <si>
    <t>Molar concentration [M]</t>
  </si>
  <si>
    <t xml:space="preserve">EV/µl </t>
  </si>
  <si>
    <t>Mean [EV/µl]</t>
  </si>
  <si>
    <t>Median [EV/µl]</t>
  </si>
  <si>
    <t>AvogadroConstant</t>
  </si>
  <si>
    <t>PartitionVolume</t>
  </si>
  <si>
    <t>Dropdown</t>
  </si>
  <si>
    <t xml:space="preserve">Version </t>
  </si>
  <si>
    <t>Nanoplate 8.5K 96-well</t>
  </si>
  <si>
    <t>CPabccorr=CPlambcorr - meanABC</t>
  </si>
  <si>
    <t>CPnorm=CPabccorr + |((meanCPabccorr/(LEab1/100*LEab2/100))-meanCPabccorr)|</t>
  </si>
  <si>
    <t>CP[M]=(CPnorm*DFbBR*10⁶)/(avogadro*MMvol)</t>
  </si>
  <si>
    <t xml:space="preserve">Naming: </t>
  </si>
  <si>
    <t xml:space="preserve">Step 1: Preparation of the Calibration Curve </t>
  </si>
  <si>
    <t>EVB</t>
  </si>
  <si>
    <t>EV buffer (EVB) [µl]</t>
  </si>
  <si>
    <r>
      <t xml:space="preserve">Stock antibody concentration [cp/µl] 
</t>
    </r>
    <r>
      <rPr>
        <sz val="10"/>
        <color rgb="FF000000"/>
        <rFont val="Segeo UI"/>
      </rPr>
      <t xml:space="preserve">(measured by dPCR) </t>
    </r>
  </si>
  <si>
    <r>
      <t xml:space="preserve">Stock antibody pre-dilution 
</t>
    </r>
    <r>
      <rPr>
        <sz val="10"/>
        <color rgb="FF000000"/>
        <rFont val="Segeo UI"/>
      </rPr>
      <t>(adjust to have a pipettable range in #F44-I44; if 1 is used no pre-dilution is considered)</t>
    </r>
  </si>
  <si>
    <r>
      <t xml:space="preserve">Dilution factor introduced by binding reaction setup </t>
    </r>
    <r>
      <rPr>
        <sz val="10"/>
        <color rgb="FF000000"/>
        <rFont val="Segeo UI"/>
      </rPr>
      <t>(usually 2)</t>
    </r>
  </si>
  <si>
    <r>
      <rPr>
        <b/>
        <sz val="11"/>
        <color theme="1"/>
        <rFont val="Segeo UI"/>
      </rPr>
      <t xml:space="preserve">Lambda </t>
    </r>
    <r>
      <rPr>
        <sz val="10"/>
        <color theme="1"/>
        <rFont val="Segeo UI"/>
      </rPr>
      <t>(between 0.01-0.6, we recommend 0.15)</t>
    </r>
  </si>
  <si>
    <r>
      <t xml:space="preserve">Dilution factor by pre-dilution  </t>
    </r>
    <r>
      <rPr>
        <sz val="10"/>
        <color theme="1"/>
        <rFont val="Segeo UI"/>
      </rPr>
      <t>(we recommend 10)</t>
    </r>
  </si>
  <si>
    <t>Antibody - BL</t>
  </si>
  <si>
    <t>Antibody - P8</t>
  </si>
  <si>
    <t>Antibody - N6</t>
  </si>
  <si>
    <t>Antibody - O7</t>
  </si>
  <si>
    <t>Welcome to the EV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</si>
</sst>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E+00"/>
  </numFmts>
  <fonts count="45">
    <font>
      <sz val="11"/>
      <color rgb="FF000000"/>
      <name val="Calibri"/>
      <scheme val="minor"/>
    </font>
    <font>
      <sz val="10"/>
      <color rgb="FF000000"/>
      <name val="Arial"/>
    </font>
    <font>
      <sz val="11"/>
      <color rgb="FF000000"/>
      <name val="Arial"/>
    </font>
    <font>
      <b/>
      <sz val="16"/>
      <color rgb="FF000000"/>
      <name val="Roboto Condensed"/>
    </font>
    <font>
      <sz val="11"/>
      <name val="Calibri"/>
    </font>
    <font>
      <b/>
      <sz val="11"/>
      <color theme="0"/>
      <name val="Arial"/>
    </font>
    <font>
      <b/>
      <sz val="11"/>
      <color rgb="FFFFFFFF"/>
      <name val="Arial"/>
    </font>
    <font>
      <b/>
      <sz val="11"/>
      <color theme="1"/>
      <name val="Arial"/>
    </font>
    <font>
      <b/>
      <sz val="11"/>
      <color rgb="FF000000"/>
      <name val="Arial"/>
    </font>
    <font>
      <sz val="11"/>
      <color rgb="FF000000"/>
      <name val="Calibri"/>
    </font>
    <font>
      <sz val="11"/>
      <color theme="1"/>
      <name val="Arial"/>
    </font>
    <font>
      <b/>
      <sz val="12"/>
      <color rgb="FF000000"/>
      <name val="Arial"/>
    </font>
    <font>
      <sz val="11"/>
      <color theme="1"/>
      <name val="Roboto"/>
    </font>
    <font>
      <sz val="11"/>
      <color theme="1"/>
      <name val="Calibri"/>
    </font>
    <font>
      <sz val="11"/>
      <color rgb="FF222222"/>
      <name val="Arial"/>
    </font>
    <font>
      <sz val="11"/>
      <color rgb="FFFFFFFF"/>
      <name val="Calibri"/>
    </font>
    <font>
      <b/>
      <sz val="11"/>
      <color rgb="FF000000"/>
      <name val="Calibri"/>
    </font>
    <font>
      <sz val="12"/>
      <color rgb="FF222222"/>
      <name val="Arial"/>
    </font>
    <font>
      <b/>
      <sz val="24"/>
      <color rgb="FF1F3C73"/>
      <name val="Segoe UI"/>
      <family val="2"/>
    </font>
    <font>
      <b/>
      <sz val="14"/>
      <color rgb="FF29405E"/>
      <name val="Segoe UI"/>
      <family val="2"/>
    </font>
    <font>
      <sz val="11"/>
      <color rgb="FFFF0000"/>
      <name val="Segoe UI"/>
      <family val="2"/>
    </font>
    <font>
      <b/>
      <sz val="11"/>
      <color rgb="FF1F3C73"/>
      <name val="Segoe UI"/>
      <family val="2"/>
    </font>
    <font>
      <sz val="11"/>
      <color rgb="FF1F3C73"/>
      <name val="Segoe UI"/>
      <family val="2"/>
    </font>
    <font>
      <b/>
      <sz val="14"/>
      <color rgb="FF1F3C73"/>
      <name val="Segeo UI"/>
    </font>
    <font>
      <b/>
      <sz val="14"/>
      <color rgb="FF1F3C73"/>
      <name val="Segoe UI"/>
      <family val="2"/>
    </font>
    <font>
      <sz val="11"/>
      <color rgb="FF000000"/>
      <name val="Segeo UI"/>
    </font>
    <font>
      <sz val="11"/>
      <color rgb="FF1F3C73"/>
      <name val="Segeo UI"/>
    </font>
    <font>
      <b/>
      <sz val="11"/>
      <color theme="1"/>
      <name val="Segeo UI"/>
    </font>
    <font>
      <b/>
      <sz val="11"/>
      <color rgb="FF000000"/>
      <name val="Segeo UI"/>
    </font>
    <font>
      <sz val="11"/>
      <name val="Segeo UI"/>
    </font>
    <font>
      <b/>
      <sz val="11"/>
      <color rgb="FFFFFFFF"/>
      <name val="Segeo UI"/>
    </font>
    <font>
      <sz val="11"/>
      <color theme="1"/>
      <name val="Segeo UI"/>
    </font>
    <font>
      <sz val="10"/>
      <color rgb="FF000000"/>
      <name val="Segeo UI"/>
    </font>
    <font>
      <sz val="10"/>
      <color theme="1"/>
      <name val="Segeo UI"/>
    </font>
    <font>
      <b/>
      <sz val="9"/>
      <color theme="1"/>
      <name val="Segeo UI"/>
    </font>
    <font>
      <sz val="11"/>
      <color rgb="FFFFFFFF"/>
      <name val="Segeo UI"/>
    </font>
    <font>
      <b/>
      <sz val="14"/>
      <color rgb="FFFFFFFF"/>
      <name val="Segeo UI"/>
    </font>
    <font>
      <b/>
      <sz val="14"/>
      <color theme="0"/>
      <name val="Segeo UI"/>
    </font>
    <font>
      <b/>
      <sz val="11"/>
      <color theme="0"/>
      <name val="Segeo UI"/>
    </font>
    <font>
      <b/>
      <sz val="14"/>
      <color rgb="FF000000"/>
      <name val="Segeo UI"/>
    </font>
    <font>
      <b/>
      <sz val="11"/>
      <color theme="2"/>
      <name val="Segeo UI"/>
    </font>
    <font>
      <sz val="11"/>
      <color theme="2"/>
      <name val="Segeo UI"/>
    </font>
    <font>
      <sz val="11"/>
      <color rgb="FFF78C6C"/>
      <name val="Segeo UI"/>
    </font>
    <font>
      <b/>
      <sz val="11"/>
      <color theme="1"/>
      <name val="Arial"/>
      <family val="2"/>
    </font>
    <font>
      <b/>
      <sz val="11"/>
      <color rgb="FF1F3C73"/>
      <name val="Segeo UI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4"/>
        <bgColor theme="4"/>
      </patternFill>
    </fill>
    <fill>
      <patternFill patternType="solid">
        <fgColor rgb="FF3BB174"/>
        <bgColor theme="0"/>
      </patternFill>
    </fill>
    <fill>
      <patternFill patternType="solid">
        <fgColor rgb="FF1F3C73"/>
        <bgColor rgb="FF526780"/>
      </patternFill>
    </fill>
    <fill>
      <patternFill patternType="solid">
        <fgColor rgb="FF1F3C73"/>
        <bgColor indexed="64"/>
      </patternFill>
    </fill>
    <fill>
      <patternFill patternType="solid">
        <fgColor rgb="FF3BB174"/>
        <bgColor rgb="FFF2F2F2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274060"/>
      </right>
      <top style="medium">
        <color rgb="FF274060"/>
      </top>
      <bottom/>
      <diagonal/>
    </border>
    <border>
      <left style="medium">
        <color rgb="FF27406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274060"/>
      </left>
      <right style="thin">
        <color rgb="FF274060"/>
      </right>
      <top style="medium">
        <color rgb="FF274060"/>
      </top>
      <bottom style="thin">
        <color rgb="FF274060"/>
      </bottom>
      <diagonal/>
    </border>
    <border>
      <left style="thin">
        <color rgb="FF274060"/>
      </left>
      <right style="thin">
        <color rgb="FF274060"/>
      </right>
      <top style="medium">
        <color rgb="FF274060"/>
      </top>
      <bottom style="thin">
        <color rgb="FF274060"/>
      </bottom>
      <diagonal/>
    </border>
    <border>
      <left style="medium">
        <color rgb="FF274060"/>
      </left>
      <right style="thin">
        <color rgb="FF274060"/>
      </right>
      <top style="thin">
        <color rgb="FF274060"/>
      </top>
      <bottom style="thin">
        <color rgb="FF274060"/>
      </bottom>
      <diagonal/>
    </border>
    <border>
      <left style="thin">
        <color rgb="FF274060"/>
      </left>
      <right style="thin">
        <color rgb="FF274060"/>
      </right>
      <top style="thin">
        <color rgb="FF274060"/>
      </top>
      <bottom style="thin">
        <color rgb="FF274060"/>
      </bottom>
      <diagonal/>
    </border>
    <border>
      <left style="medium">
        <color rgb="FF274060"/>
      </left>
      <right style="thin">
        <color rgb="FF274060"/>
      </right>
      <top style="thin">
        <color rgb="FF274060"/>
      </top>
      <bottom style="medium">
        <color rgb="FF274060"/>
      </bottom>
      <diagonal/>
    </border>
    <border>
      <left style="thin">
        <color rgb="FF274060"/>
      </left>
      <right style="thin">
        <color rgb="FF274060"/>
      </right>
      <top style="thin">
        <color rgb="FF274060"/>
      </top>
      <bottom style="medium">
        <color rgb="FF27406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rgb="FF274060"/>
      </right>
      <top/>
      <bottom style="thin">
        <color rgb="FFFFFFFF"/>
      </bottom>
      <diagonal/>
    </border>
    <border>
      <left/>
      <right style="medium">
        <color rgb="FF000000"/>
      </right>
      <top style="thin">
        <color rgb="FFFFFFFF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274060"/>
      </right>
      <top/>
      <bottom/>
      <diagonal/>
    </border>
    <border>
      <left style="medium">
        <color rgb="FF274060"/>
      </left>
      <right/>
      <top style="medium">
        <color rgb="FF274060"/>
      </top>
      <bottom style="thin">
        <color rgb="FF274060"/>
      </bottom>
      <diagonal/>
    </border>
    <border>
      <left/>
      <right/>
      <top style="medium">
        <color rgb="FF274060"/>
      </top>
      <bottom style="thin">
        <color rgb="FF274060"/>
      </bottom>
      <diagonal/>
    </border>
    <border>
      <left/>
      <right style="thin">
        <color rgb="FF274060"/>
      </right>
      <top style="medium">
        <color rgb="FF274060"/>
      </top>
      <bottom style="thin">
        <color rgb="FF274060"/>
      </bottom>
      <diagonal/>
    </border>
    <border>
      <left style="thin">
        <color rgb="FF274060"/>
      </left>
      <right style="medium">
        <color rgb="FF274060"/>
      </right>
      <top style="medium">
        <color rgb="FF274060"/>
      </top>
      <bottom style="thin">
        <color rgb="FF274060"/>
      </bottom>
      <diagonal/>
    </border>
    <border>
      <left style="thin">
        <color rgb="FF274060"/>
      </left>
      <right style="thin">
        <color rgb="FF274060"/>
      </right>
      <top/>
      <bottom/>
      <diagonal/>
    </border>
    <border>
      <left style="thin">
        <color rgb="FF274060"/>
      </left>
      <right style="medium">
        <color rgb="FF274060"/>
      </right>
      <top/>
      <bottom/>
      <diagonal/>
    </border>
    <border>
      <left style="medium">
        <color rgb="FF274060"/>
      </left>
      <right/>
      <top style="thin">
        <color rgb="FF274060"/>
      </top>
      <bottom style="medium">
        <color rgb="FF274060"/>
      </bottom>
      <diagonal/>
    </border>
    <border>
      <left/>
      <right/>
      <top style="thin">
        <color rgb="FF274060"/>
      </top>
      <bottom style="medium">
        <color rgb="FF274060"/>
      </bottom>
      <diagonal/>
    </border>
    <border>
      <left/>
      <right style="thin">
        <color rgb="FF274060"/>
      </right>
      <top style="thin">
        <color rgb="FF274060"/>
      </top>
      <bottom style="medium">
        <color rgb="FF27406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274060"/>
      </left>
      <right/>
      <top style="medium">
        <color rgb="FF274060"/>
      </top>
      <bottom/>
      <diagonal/>
    </border>
    <border>
      <left/>
      <right/>
      <top style="medium">
        <color rgb="FF274060"/>
      </top>
      <bottom/>
      <diagonal/>
    </border>
    <border>
      <left/>
      <right style="medium">
        <color rgb="FF274060"/>
      </right>
      <top style="medium">
        <color rgb="FF274060"/>
      </top>
      <bottom style="thin">
        <color rgb="FF274060"/>
      </bottom>
      <diagonal/>
    </border>
    <border>
      <left/>
      <right style="medium">
        <color rgb="FF274060"/>
      </right>
      <top style="thin">
        <color rgb="FF274060"/>
      </top>
      <bottom style="medium">
        <color rgb="FF274060"/>
      </bottom>
      <diagonal/>
    </border>
    <border>
      <left/>
      <right/>
      <top style="dotted">
        <color rgb="FFFF0000"/>
      </top>
      <bottom/>
      <diagonal/>
    </border>
    <border>
      <left style="medium">
        <color rgb="FF274060"/>
      </left>
      <right/>
      <top style="medium">
        <color rgb="FF274060"/>
      </top>
      <bottom style="medium">
        <color rgb="FF274060"/>
      </bottom>
      <diagonal/>
    </border>
    <border>
      <left/>
      <right/>
      <top style="medium">
        <color rgb="FF274060"/>
      </top>
      <bottom style="medium">
        <color rgb="FF274060"/>
      </bottom>
      <diagonal/>
    </border>
    <border>
      <left/>
      <right style="thin">
        <color rgb="FF274060"/>
      </right>
      <top style="medium">
        <color rgb="FF274060"/>
      </top>
      <bottom style="medium">
        <color rgb="FF274060"/>
      </bottom>
      <diagonal/>
    </border>
    <border>
      <left style="thin">
        <color rgb="FF274060"/>
      </left>
      <right/>
      <top style="medium">
        <color rgb="FF274060"/>
      </top>
      <bottom style="medium">
        <color rgb="FF274060"/>
      </bottom>
      <diagonal/>
    </border>
    <border>
      <left/>
      <right style="medium">
        <color rgb="FF274060"/>
      </right>
      <top style="medium">
        <color rgb="FF274060"/>
      </top>
      <bottom style="medium">
        <color rgb="FF274060"/>
      </bottom>
      <diagonal/>
    </border>
    <border>
      <left style="medium">
        <color rgb="FF274060"/>
      </left>
      <right/>
      <top/>
      <bottom style="medium">
        <color rgb="FF274060"/>
      </bottom>
      <diagonal/>
    </border>
    <border>
      <left/>
      <right/>
      <top/>
      <bottom style="medium">
        <color rgb="FF274060"/>
      </bottom>
      <diagonal/>
    </border>
    <border>
      <left/>
      <right style="medium">
        <color rgb="FF274060"/>
      </right>
      <top/>
      <bottom style="medium">
        <color rgb="FF27406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274060"/>
      </left>
      <right style="medium">
        <color rgb="FF274060"/>
      </right>
      <top style="thin">
        <color rgb="FF274060"/>
      </top>
      <bottom style="medium">
        <color rgb="FF274060"/>
      </bottom>
      <diagonal/>
    </border>
    <border>
      <left style="thin">
        <color rgb="FF274060"/>
      </left>
      <right style="medium">
        <color rgb="FF274060"/>
      </right>
      <top style="thin">
        <color rgb="FF274060"/>
      </top>
      <bottom style="thin">
        <color rgb="FF274060"/>
      </bottom>
      <diagonal/>
    </border>
    <border>
      <left style="thick">
        <color rgb="FF1F3C73"/>
      </left>
      <right/>
      <top style="thick">
        <color rgb="FF1F3C73"/>
      </top>
      <bottom style="thick">
        <color rgb="FF1F3C73"/>
      </bottom>
      <diagonal/>
    </border>
    <border>
      <left/>
      <right/>
      <top style="thick">
        <color rgb="FF1F3C73"/>
      </top>
      <bottom style="thick">
        <color rgb="FF1F3C73"/>
      </bottom>
      <diagonal/>
    </border>
    <border>
      <left/>
      <right style="thick">
        <color rgb="FF1F3C73"/>
      </right>
      <top style="thick">
        <color rgb="FF1F3C73"/>
      </top>
      <bottom style="thick">
        <color rgb="FF1F3C73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1" fillId="2" borderId="1" xfId="0" applyFont="1" applyFill="1" applyBorder="1"/>
    <xf numFmtId="0" fontId="2" fillId="2" borderId="2" xfId="0" applyFont="1" applyFill="1" applyBorder="1"/>
    <xf numFmtId="0" fontId="2" fillId="2" borderId="1" xfId="0" applyFont="1" applyFill="1" applyBorder="1"/>
    <xf numFmtId="0" fontId="2" fillId="3" borderId="1" xfId="0" applyFont="1" applyFill="1" applyBorder="1"/>
    <xf numFmtId="0" fontId="2" fillId="0" borderId="0" xfId="0" applyFont="1"/>
    <xf numFmtId="0" fontId="2" fillId="2" borderId="3" xfId="0" applyFont="1" applyFill="1" applyBorder="1"/>
    <xf numFmtId="15" fontId="2" fillId="2" borderId="1" xfId="0" applyNumberFormat="1" applyFont="1" applyFill="1" applyBorder="1"/>
    <xf numFmtId="15" fontId="2" fillId="2" borderId="3" xfId="0" applyNumberFormat="1" applyFont="1" applyFill="1" applyBorder="1"/>
    <xf numFmtId="15" fontId="2" fillId="3" borderId="1" xfId="0" applyNumberFormat="1" applyFont="1" applyFill="1" applyBorder="1"/>
    <xf numFmtId="15" fontId="2" fillId="0" borderId="0" xfId="0" applyNumberFormat="1" applyFont="1"/>
    <xf numFmtId="0" fontId="7" fillId="4" borderId="11" xfId="0" applyFont="1" applyFill="1" applyBorder="1" applyAlignment="1">
      <alignment horizontal="left"/>
    </xf>
    <xf numFmtId="0" fontId="2" fillId="4" borderId="12" xfId="0" applyFont="1" applyFill="1" applyBorder="1" applyAlignment="1">
      <alignment horizontal="center"/>
    </xf>
    <xf numFmtId="0" fontId="7" fillId="2" borderId="11" xfId="0" applyFont="1" applyFill="1" applyBorder="1"/>
    <xf numFmtId="0" fontId="2" fillId="0" borderId="12" xfId="0" applyFont="1" applyBorder="1" applyAlignment="1">
      <alignment horizontal="center"/>
    </xf>
    <xf numFmtId="0" fontId="7" fillId="2" borderId="13" xfId="0" applyFont="1" applyFill="1" applyBorder="1"/>
    <xf numFmtId="0" fontId="2" fillId="0" borderId="14" xfId="0" applyFont="1" applyBorder="1" applyAlignment="1">
      <alignment horizontal="center"/>
    </xf>
    <xf numFmtId="0" fontId="9" fillId="3" borderId="1" xfId="0" applyFont="1" applyFill="1" applyBorder="1"/>
    <xf numFmtId="0" fontId="2" fillId="2" borderId="18" xfId="0" applyFont="1" applyFill="1" applyBorder="1"/>
    <xf numFmtId="0" fontId="2" fillId="0" borderId="19" xfId="0" applyFont="1" applyBorder="1"/>
    <xf numFmtId="1" fontId="7" fillId="4" borderId="1" xfId="0" applyNumberFormat="1" applyFont="1" applyFill="1" applyBorder="1" applyAlignment="1">
      <alignment vertical="center"/>
    </xf>
    <xf numFmtId="1" fontId="7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/>
    </xf>
    <xf numFmtId="1" fontId="7" fillId="2" borderId="1" xfId="0" applyNumberFormat="1" applyFont="1" applyFill="1" applyBorder="1" applyAlignment="1">
      <alignment vertical="center"/>
    </xf>
    <xf numFmtId="0" fontId="2" fillId="2" borderId="40" xfId="0" applyFont="1" applyFill="1" applyBorder="1"/>
    <xf numFmtId="0" fontId="2" fillId="2" borderId="41" xfId="0" applyFont="1" applyFill="1" applyBorder="1"/>
    <xf numFmtId="0" fontId="2" fillId="2" borderId="42" xfId="0" applyFont="1" applyFill="1" applyBorder="1"/>
    <xf numFmtId="1" fontId="10" fillId="2" borderId="1" xfId="0" applyNumberFormat="1" applyFont="1" applyFill="1" applyBorder="1" applyAlignment="1">
      <alignment horizontal="right" vertical="center"/>
    </xf>
    <xf numFmtId="1" fontId="10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/>
    <xf numFmtId="0" fontId="13" fillId="0" borderId="0" xfId="0" applyFont="1"/>
    <xf numFmtId="0" fontId="9" fillId="0" borderId="0" xfId="0" applyFont="1"/>
    <xf numFmtId="0" fontId="14" fillId="0" borderId="0" xfId="0" applyFont="1" applyAlignment="1">
      <alignment vertical="center"/>
    </xf>
    <xf numFmtId="0" fontId="15" fillId="0" borderId="0" xfId="0" applyFont="1"/>
    <xf numFmtId="0" fontId="8" fillId="0" borderId="0" xfId="0" applyFont="1"/>
    <xf numFmtId="0" fontId="16" fillId="0" borderId="0" xfId="0" applyFont="1"/>
    <xf numFmtId="11" fontId="9" fillId="0" borderId="0" xfId="0" applyNumberFormat="1" applyFont="1"/>
    <xf numFmtId="2" fontId="13" fillId="0" borderId="0" xfId="0" applyNumberFormat="1" applyFont="1" applyAlignment="1">
      <alignment horizontal="right"/>
    </xf>
    <xf numFmtId="0" fontId="17" fillId="0" borderId="0" xfId="0" applyFont="1"/>
    <xf numFmtId="0" fontId="5" fillId="7" borderId="9" xfId="0" applyFont="1" applyFill="1" applyBorder="1"/>
    <xf numFmtId="0" fontId="6" fillId="7" borderId="10" xfId="0" applyFont="1" applyFill="1" applyBorder="1" applyAlignment="1">
      <alignment horizontal="center"/>
    </xf>
    <xf numFmtId="0" fontId="2" fillId="2" borderId="30" xfId="0" applyFont="1" applyFill="1" applyBorder="1"/>
    <xf numFmtId="0" fontId="2" fillId="2" borderId="31" xfId="0" applyFont="1" applyFill="1" applyBorder="1"/>
    <xf numFmtId="0" fontId="2" fillId="2" borderId="54" xfId="0" applyFont="1" applyFill="1" applyBorder="1"/>
    <xf numFmtId="0" fontId="2" fillId="2" borderId="19" xfId="0" applyFont="1" applyFill="1" applyBorder="1"/>
    <xf numFmtId="15" fontId="2" fillId="2" borderId="19" xfId="0" applyNumberFormat="1" applyFont="1" applyFill="1" applyBorder="1"/>
    <xf numFmtId="0" fontId="2" fillId="0" borderId="54" xfId="0" applyFont="1" applyBorder="1"/>
    <xf numFmtId="0" fontId="2" fillId="0" borderId="54" xfId="0" applyFont="1" applyBorder="1" applyAlignment="1">
      <alignment horizontal="right"/>
    </xf>
    <xf numFmtId="1" fontId="2" fillId="0" borderId="54" xfId="0" applyNumberFormat="1" applyFont="1" applyBorder="1" applyAlignment="1">
      <alignment horizontal="right"/>
    </xf>
    <xf numFmtId="1" fontId="2" fillId="0" borderId="54" xfId="0" applyNumberFormat="1" applyFont="1" applyBorder="1"/>
    <xf numFmtId="0" fontId="11" fillId="2" borderId="54" xfId="0" applyFont="1" applyFill="1" applyBorder="1"/>
    <xf numFmtId="0" fontId="10" fillId="2" borderId="54" xfId="0" applyFont="1" applyFill="1" applyBorder="1"/>
    <xf numFmtId="0" fontId="25" fillId="2" borderId="1" xfId="0" applyFont="1" applyFill="1" applyBorder="1"/>
    <xf numFmtId="165" fontId="25" fillId="2" borderId="1" xfId="0" applyNumberFormat="1" applyFont="1" applyFill="1" applyBorder="1"/>
    <xf numFmtId="0" fontId="25" fillId="2" borderId="1" xfId="0" applyFont="1" applyFill="1" applyBorder="1" applyAlignment="1">
      <alignment horizontal="center"/>
    </xf>
    <xf numFmtId="1" fontId="27" fillId="4" borderId="1" xfId="0" applyNumberFormat="1" applyFont="1" applyFill="1" applyBorder="1" applyAlignment="1">
      <alignment horizontal="center" vertical="center"/>
    </xf>
    <xf numFmtId="0" fontId="30" fillId="7" borderId="10" xfId="0" applyFont="1" applyFill="1" applyBorder="1" applyAlignment="1">
      <alignment horizontal="center" vertical="center" wrapText="1"/>
    </xf>
    <xf numFmtId="0" fontId="31" fillId="2" borderId="24" xfId="0" applyFont="1" applyFill="1" applyBorder="1" applyAlignment="1">
      <alignment horizontal="center" vertical="center"/>
    </xf>
    <xf numFmtId="0" fontId="25" fillId="2" borderId="25" xfId="0" applyFont="1" applyFill="1" applyBorder="1" applyAlignment="1">
      <alignment vertical="center"/>
    </xf>
    <xf numFmtId="11" fontId="31" fillId="2" borderId="14" xfId="0" applyNumberFormat="1" applyFont="1" applyFill="1" applyBorder="1" applyAlignment="1">
      <alignment horizontal="center" vertical="center"/>
    </xf>
    <xf numFmtId="11" fontId="31" fillId="4" borderId="54" xfId="0" applyNumberFormat="1" applyFont="1" applyFill="1" applyBorder="1" applyAlignment="1">
      <alignment horizontal="center" vertical="center"/>
    </xf>
    <xf numFmtId="1" fontId="31" fillId="3" borderId="29" xfId="0" applyNumberFormat="1" applyFont="1" applyFill="1" applyBorder="1" applyAlignment="1">
      <alignment horizontal="center" vertical="center"/>
    </xf>
    <xf numFmtId="164" fontId="27" fillId="4" borderId="54" xfId="0" applyNumberFormat="1" applyFont="1" applyFill="1" applyBorder="1" applyAlignment="1">
      <alignment horizontal="center" vertical="center"/>
    </xf>
    <xf numFmtId="2" fontId="27" fillId="4" borderId="54" xfId="0" applyNumberFormat="1" applyFont="1" applyFill="1" applyBorder="1" applyAlignment="1">
      <alignment horizontal="center" vertical="center"/>
    </xf>
    <xf numFmtId="0" fontId="25" fillId="2" borderId="54" xfId="0" applyFont="1" applyFill="1" applyBorder="1"/>
    <xf numFmtId="0" fontId="31" fillId="2" borderId="31" xfId="0" applyFont="1" applyFill="1" applyBorder="1" applyAlignment="1">
      <alignment horizontal="left" vertical="center" wrapText="1"/>
    </xf>
    <xf numFmtId="0" fontId="25" fillId="2" borderId="31" xfId="0" applyFont="1" applyFill="1" applyBorder="1" applyAlignment="1">
      <alignment horizontal="left"/>
    </xf>
    <xf numFmtId="2" fontId="31" fillId="2" borderId="31" xfId="0" applyNumberFormat="1" applyFont="1" applyFill="1" applyBorder="1" applyAlignment="1">
      <alignment horizontal="center" vertical="center"/>
    </xf>
    <xf numFmtId="0" fontId="28" fillId="2" borderId="54" xfId="0" applyFont="1" applyFill="1" applyBorder="1"/>
    <xf numFmtId="0" fontId="31" fillId="2" borderId="54" xfId="0" applyFont="1" applyFill="1" applyBorder="1"/>
    <xf numFmtId="11" fontId="25" fillId="2" borderId="54" xfId="0" applyNumberFormat="1" applyFont="1" applyFill="1" applyBorder="1"/>
    <xf numFmtId="0" fontId="27" fillId="2" borderId="13" xfId="0" applyFont="1" applyFill="1" applyBorder="1" applyAlignment="1">
      <alignment horizontal="left" vertical="center"/>
    </xf>
    <xf numFmtId="0" fontId="25" fillId="2" borderId="14" xfId="0" applyFont="1" applyFill="1" applyBorder="1" applyAlignment="1">
      <alignment horizontal="left" vertical="center"/>
    </xf>
    <xf numFmtId="1" fontId="25" fillId="2" borderId="54" xfId="0" applyNumberFormat="1" applyFont="1" applyFill="1" applyBorder="1"/>
    <xf numFmtId="0" fontId="25" fillId="2" borderId="19" xfId="0" applyFont="1" applyFill="1" applyBorder="1"/>
    <xf numFmtId="0" fontId="25" fillId="2" borderId="15" xfId="0" applyFont="1" applyFill="1" applyBorder="1"/>
    <xf numFmtId="0" fontId="25" fillId="2" borderId="16" xfId="0" applyFont="1" applyFill="1" applyBorder="1"/>
    <xf numFmtId="0" fontId="25" fillId="2" borderId="17" xfId="0" applyFont="1" applyFill="1" applyBorder="1"/>
    <xf numFmtId="0" fontId="25" fillId="2" borderId="65" xfId="0" applyFont="1" applyFill="1" applyBorder="1"/>
    <xf numFmtId="0" fontId="28" fillId="2" borderId="54" xfId="0" applyFont="1" applyFill="1" applyBorder="1" applyAlignment="1">
      <alignment horizontal="right"/>
    </xf>
    <xf numFmtId="0" fontId="28" fillId="2" borderId="54" xfId="0" applyFont="1" applyFill="1" applyBorder="1" applyAlignment="1">
      <alignment horizontal="left"/>
    </xf>
    <xf numFmtId="0" fontId="28" fillId="2" borderId="54" xfId="0" applyFont="1" applyFill="1" applyBorder="1" applyAlignment="1">
      <alignment horizontal="center"/>
    </xf>
    <xf numFmtId="0" fontId="25" fillId="2" borderId="54" xfId="0" applyFont="1" applyFill="1" applyBorder="1" applyAlignment="1">
      <alignment horizontal="right" vertical="center"/>
    </xf>
    <xf numFmtId="164" fontId="25" fillId="2" borderId="54" xfId="0" applyNumberFormat="1" applyFont="1" applyFill="1" applyBorder="1" applyAlignment="1">
      <alignment horizontal="right" vertical="center"/>
    </xf>
    <xf numFmtId="0" fontId="31" fillId="0" borderId="54" xfId="0" applyFont="1" applyBorder="1"/>
    <xf numFmtId="0" fontId="25" fillId="2" borderId="54" xfId="0" applyFont="1" applyFill="1" applyBorder="1" applyAlignment="1">
      <alignment horizontal="right"/>
    </xf>
    <xf numFmtId="0" fontId="25" fillId="2" borderId="1" xfId="0" applyFont="1" applyFill="1" applyBorder="1" applyAlignment="1">
      <alignment textRotation="255"/>
    </xf>
    <xf numFmtId="0" fontId="25" fillId="0" borderId="0" xfId="0" applyFont="1"/>
    <xf numFmtId="0" fontId="31" fillId="0" borderId="0" xfId="0" applyFont="1"/>
    <xf numFmtId="0" fontId="31" fillId="2" borderId="1" xfId="0" applyFont="1" applyFill="1" applyBorder="1"/>
    <xf numFmtId="0" fontId="31" fillId="3" borderId="1" xfId="0" applyFont="1" applyFill="1" applyBorder="1"/>
    <xf numFmtId="0" fontId="35" fillId="7" borderId="43" xfId="0" applyFont="1" applyFill="1" applyBorder="1"/>
    <xf numFmtId="0" fontId="36" fillId="2" borderId="1" xfId="0" applyFont="1" applyFill="1" applyBorder="1" applyAlignment="1">
      <alignment horizontal="center"/>
    </xf>
    <xf numFmtId="0" fontId="37" fillId="2" borderId="1" xfId="0" applyFont="1" applyFill="1" applyBorder="1"/>
    <xf numFmtId="0" fontId="38" fillId="5" borderId="1" xfId="0" applyFont="1" applyFill="1" applyBorder="1"/>
    <xf numFmtId="0" fontId="39" fillId="2" borderId="1" xfId="0" applyFont="1" applyFill="1" applyBorder="1" applyAlignment="1">
      <alignment horizontal="center" vertical="center" wrapText="1"/>
    </xf>
    <xf numFmtId="0" fontId="30" fillId="7" borderId="48" xfId="0" applyFont="1" applyFill="1" applyBorder="1"/>
    <xf numFmtId="0" fontId="30" fillId="2" borderId="1" xfId="0" applyFont="1" applyFill="1" applyBorder="1" applyAlignment="1">
      <alignment horizontal="center"/>
    </xf>
    <xf numFmtId="0" fontId="40" fillId="9" borderId="48" xfId="0" applyFont="1" applyFill="1" applyBorder="1"/>
    <xf numFmtId="11" fontId="41" fillId="9" borderId="51" xfId="0" applyNumberFormat="1" applyFont="1" applyFill="1" applyBorder="1" applyAlignment="1">
      <alignment horizontal="center"/>
    </xf>
    <xf numFmtId="0" fontId="28" fillId="4" borderId="48" xfId="0" applyFont="1" applyFill="1" applyBorder="1"/>
    <xf numFmtId="0" fontId="27" fillId="4" borderId="53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28" fillId="0" borderId="48" xfId="0" applyFont="1" applyBorder="1"/>
    <xf numFmtId="1" fontId="31" fillId="0" borderId="53" xfId="0" applyNumberFormat="1" applyFont="1" applyBorder="1"/>
    <xf numFmtId="1" fontId="27" fillId="0" borderId="53" xfId="0" applyNumberFormat="1" applyFont="1" applyBorder="1"/>
    <xf numFmtId="2" fontId="31" fillId="2" borderId="1" xfId="0" applyNumberFormat="1" applyFont="1" applyFill="1" applyBorder="1"/>
    <xf numFmtId="1" fontId="41" fillId="9" borderId="51" xfId="0" applyNumberFormat="1" applyFont="1" applyFill="1" applyBorder="1" applyAlignment="1">
      <alignment horizontal="center"/>
    </xf>
    <xf numFmtId="0" fontId="40" fillId="9" borderId="59" xfId="0" applyFont="1" applyFill="1" applyBorder="1" applyAlignment="1">
      <alignment horizontal="left" wrapText="1"/>
    </xf>
    <xf numFmtId="1" fontId="41" fillId="9" borderId="60" xfId="0" applyNumberFormat="1" applyFont="1" applyFill="1" applyBorder="1" applyAlignment="1">
      <alignment horizontal="center"/>
    </xf>
    <xf numFmtId="0" fontId="33" fillId="2" borderId="1" xfId="0" applyFont="1" applyFill="1" applyBorder="1"/>
    <xf numFmtId="0" fontId="28" fillId="0" borderId="59" xfId="0" applyFont="1" applyBorder="1"/>
    <xf numFmtId="1" fontId="31" fillId="0" borderId="61" xfId="0" applyNumberFormat="1" applyFont="1" applyBorder="1"/>
    <xf numFmtId="0" fontId="38" fillId="2" borderId="1" xfId="0" applyFont="1" applyFill="1" applyBorder="1"/>
    <xf numFmtId="0" fontId="27" fillId="4" borderId="48" xfId="0" applyFont="1" applyFill="1" applyBorder="1" applyAlignment="1">
      <alignment horizontal="center"/>
    </xf>
    <xf numFmtId="164" fontId="31" fillId="2" borderId="48" xfId="0" applyNumberFormat="1" applyFont="1" applyFill="1" applyBorder="1"/>
    <xf numFmtId="164" fontId="31" fillId="2" borderId="53" xfId="0" applyNumberFormat="1" applyFont="1" applyFill="1" applyBorder="1"/>
    <xf numFmtId="11" fontId="42" fillId="2" borderId="1" xfId="0" applyNumberFormat="1" applyFont="1" applyFill="1" applyBorder="1"/>
    <xf numFmtId="164" fontId="31" fillId="2" borderId="59" xfId="0" applyNumberFormat="1" applyFont="1" applyFill="1" applyBorder="1"/>
    <xf numFmtId="164" fontId="31" fillId="2" borderId="61" xfId="0" applyNumberFormat="1" applyFont="1" applyFill="1" applyBorder="1"/>
    <xf numFmtId="0" fontId="31" fillId="7" borderId="62" xfId="0" applyFont="1" applyFill="1" applyBorder="1"/>
    <xf numFmtId="0" fontId="30" fillId="7" borderId="18" xfId="0" applyFont="1" applyFill="1" applyBorder="1"/>
    <xf numFmtId="0" fontId="30" fillId="7" borderId="43" xfId="0" applyFont="1" applyFill="1" applyBorder="1" applyAlignment="1">
      <alignment horizontal="center"/>
    </xf>
    <xf numFmtId="0" fontId="30" fillId="7" borderId="66" xfId="0" applyFont="1" applyFill="1" applyBorder="1" applyAlignment="1">
      <alignment horizontal="center"/>
    </xf>
    <xf numFmtId="0" fontId="27" fillId="4" borderId="67" xfId="0" applyFont="1" applyFill="1" applyBorder="1" applyAlignment="1">
      <alignment horizontal="center"/>
    </xf>
    <xf numFmtId="0" fontId="27" fillId="4" borderId="68" xfId="0" applyFont="1" applyFill="1" applyBorder="1" applyAlignment="1">
      <alignment horizontal="center"/>
    </xf>
    <xf numFmtId="0" fontId="27" fillId="4" borderId="69" xfId="0" applyFont="1" applyFill="1" applyBorder="1" applyAlignment="1">
      <alignment horizontal="center"/>
    </xf>
    <xf numFmtId="0" fontId="31" fillId="4" borderId="48" xfId="0" applyFont="1" applyFill="1" applyBorder="1" applyAlignment="1">
      <alignment horizontal="center"/>
    </xf>
    <xf numFmtId="0" fontId="31" fillId="4" borderId="51" xfId="0" applyFont="1" applyFill="1" applyBorder="1"/>
    <xf numFmtId="0" fontId="27" fillId="0" borderId="48" xfId="0" applyFont="1" applyBorder="1"/>
    <xf numFmtId="11" fontId="31" fillId="0" borderId="53" xfId="0" applyNumberFormat="1" applyFont="1" applyBorder="1"/>
    <xf numFmtId="11" fontId="31" fillId="2" borderId="70" xfId="0" applyNumberFormat="1" applyFont="1" applyFill="1" applyBorder="1"/>
    <xf numFmtId="11" fontId="31" fillId="2" borderId="48" xfId="0" applyNumberFormat="1" applyFont="1" applyFill="1" applyBorder="1" applyAlignment="1">
      <alignment horizontal="center"/>
    </xf>
    <xf numFmtId="11" fontId="31" fillId="2" borderId="51" xfId="0" applyNumberFormat="1" applyFont="1" applyFill="1" applyBorder="1" applyAlignment="1">
      <alignment horizontal="center"/>
    </xf>
    <xf numFmtId="0" fontId="27" fillId="0" borderId="59" xfId="0" applyFont="1" applyBorder="1"/>
    <xf numFmtId="11" fontId="31" fillId="0" borderId="61" xfId="0" applyNumberFormat="1" applyFont="1" applyBorder="1"/>
    <xf numFmtId="0" fontId="31" fillId="2" borderId="1" xfId="0" applyFont="1" applyFill="1" applyBorder="1" applyAlignment="1">
      <alignment horizontal="center"/>
    </xf>
    <xf numFmtId="0" fontId="30" fillId="7" borderId="71" xfId="0" applyFont="1" applyFill="1" applyBorder="1"/>
    <xf numFmtId="0" fontId="27" fillId="2" borderId="70" xfId="0" applyFont="1" applyFill="1" applyBorder="1" applyAlignment="1">
      <alignment horizontal="center"/>
    </xf>
    <xf numFmtId="0" fontId="31" fillId="4" borderId="51" xfId="0" applyFont="1" applyFill="1" applyBorder="1" applyAlignment="1">
      <alignment horizontal="center"/>
    </xf>
    <xf numFmtId="11" fontId="31" fillId="2" borderId="1" xfId="0" applyNumberFormat="1" applyFont="1" applyFill="1" applyBorder="1"/>
    <xf numFmtId="0" fontId="25" fillId="3" borderId="1" xfId="0" applyFont="1" applyFill="1" applyBorder="1"/>
    <xf numFmtId="166" fontId="41" fillId="9" borderId="51" xfId="0" applyNumberFormat="1" applyFont="1" applyFill="1" applyBorder="1" applyAlignment="1">
      <alignment horizontal="center"/>
    </xf>
    <xf numFmtId="0" fontId="19" fillId="2" borderId="74" xfId="0" applyFont="1" applyFill="1" applyBorder="1"/>
    <xf numFmtId="0" fontId="20" fillId="2" borderId="75" xfId="0" applyFont="1" applyFill="1" applyBorder="1"/>
    <xf numFmtId="0" fontId="28" fillId="2" borderId="1" xfId="0" applyFont="1" applyFill="1" applyBorder="1" applyAlignment="1">
      <alignment horizontal="right"/>
    </xf>
    <xf numFmtId="0" fontId="28" fillId="2" borderId="1" xfId="0" applyFont="1" applyFill="1" applyBorder="1" applyAlignment="1">
      <alignment horizontal="center"/>
    </xf>
    <xf numFmtId="164" fontId="28" fillId="2" borderId="1" xfId="0" applyNumberFormat="1" applyFont="1" applyFill="1" applyBorder="1" applyAlignment="1">
      <alignment horizontal="center"/>
    </xf>
    <xf numFmtId="0" fontId="28" fillId="2" borderId="1" xfId="0" applyFont="1" applyFill="1" applyBorder="1"/>
    <xf numFmtId="1" fontId="43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left"/>
    </xf>
    <xf numFmtId="0" fontId="28" fillId="2" borderId="1" xfId="0" applyFont="1" applyFill="1" applyBorder="1" applyAlignment="1">
      <alignment vertical="top"/>
    </xf>
    <xf numFmtId="0" fontId="28" fillId="2" borderId="1" xfId="0" applyFont="1" applyFill="1" applyBorder="1" applyAlignment="1">
      <alignment horizontal="left" vertical="top"/>
    </xf>
    <xf numFmtId="0" fontId="28" fillId="2" borderId="1" xfId="0" applyFont="1" applyFill="1" applyBorder="1" applyAlignment="1">
      <alignment horizontal="center" vertical="top"/>
    </xf>
    <xf numFmtId="0" fontId="28" fillId="2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vertical="top" wrapText="1"/>
    </xf>
    <xf numFmtId="3" fontId="27" fillId="4" borderId="54" xfId="0" applyNumberFormat="1" applyFont="1" applyFill="1" applyBorder="1" applyAlignment="1">
      <alignment horizontal="right" vertical="center"/>
    </xf>
    <xf numFmtId="0" fontId="29" fillId="0" borderId="54" xfId="0" applyFont="1" applyBorder="1"/>
    <xf numFmtId="0" fontId="27" fillId="2" borderId="9" xfId="0" applyFont="1" applyFill="1" applyBorder="1" applyAlignment="1">
      <alignment horizontal="left" vertical="center" wrapText="1"/>
    </xf>
    <xf numFmtId="0" fontId="29" fillId="0" borderId="10" xfId="0" applyFont="1" applyBorder="1"/>
    <xf numFmtId="0" fontId="28" fillId="2" borderId="11" xfId="0" applyFont="1" applyFill="1" applyBorder="1" applyAlignment="1">
      <alignment horizontal="left" vertical="center" wrapText="1"/>
    </xf>
    <xf numFmtId="0" fontId="29" fillId="0" borderId="12" xfId="0" applyFont="1" applyBorder="1"/>
    <xf numFmtId="1" fontId="31" fillId="2" borderId="12" xfId="0" applyNumberFormat="1" applyFont="1" applyFill="1" applyBorder="1" applyAlignment="1">
      <alignment horizontal="center" vertical="center"/>
    </xf>
    <xf numFmtId="0" fontId="29" fillId="0" borderId="73" xfId="0" applyFont="1" applyBorder="1"/>
    <xf numFmtId="0" fontId="27" fillId="2" borderId="11" xfId="0" applyFont="1" applyFill="1" applyBorder="1" applyAlignment="1">
      <alignment horizontal="left" vertical="center" wrapText="1"/>
    </xf>
    <xf numFmtId="1" fontId="27" fillId="2" borderId="26" xfId="0" applyNumberFormat="1" applyFont="1" applyFill="1" applyBorder="1" applyAlignment="1">
      <alignment horizontal="center" vertical="center"/>
    </xf>
    <xf numFmtId="0" fontId="29" fillId="0" borderId="27" xfId="0" applyFont="1" applyBorder="1"/>
    <xf numFmtId="0" fontId="29" fillId="0" borderId="33" xfId="0" applyFont="1" applyBorder="1"/>
    <xf numFmtId="1" fontId="27" fillId="4" borderId="54" xfId="0" applyNumberFormat="1" applyFont="1" applyFill="1" applyBorder="1" applyAlignment="1">
      <alignment horizontal="center" vertical="center"/>
    </xf>
    <xf numFmtId="2" fontId="27" fillId="4" borderId="54" xfId="0" applyNumberFormat="1" applyFont="1" applyFill="1" applyBorder="1" applyAlignment="1">
      <alignment horizontal="center" vertical="center"/>
    </xf>
    <xf numFmtId="2" fontId="27" fillId="4" borderId="34" xfId="0" applyNumberFormat="1" applyFont="1" applyFill="1" applyBorder="1" applyAlignment="1">
      <alignment horizontal="center" vertical="center"/>
    </xf>
    <xf numFmtId="0" fontId="29" fillId="0" borderId="34" xfId="0" applyFont="1" applyBorder="1"/>
    <xf numFmtId="0" fontId="26" fillId="0" borderId="8" xfId="0" applyFont="1" applyBorder="1"/>
    <xf numFmtId="0" fontId="3" fillId="2" borderId="4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6" xfId="0" applyFont="1" applyBorder="1"/>
    <xf numFmtId="0" fontId="0" fillId="0" borderId="0" xfId="0"/>
    <xf numFmtId="0" fontId="21" fillId="2" borderId="75" xfId="0" applyFont="1" applyFill="1" applyBorder="1" applyAlignment="1">
      <alignment horizontal="center"/>
    </xf>
    <xf numFmtId="0" fontId="22" fillId="0" borderId="75" xfId="0" applyFont="1" applyBorder="1"/>
    <xf numFmtId="0" fontId="22" fillId="0" borderId="76" xfId="0" applyFont="1" applyBorder="1"/>
    <xf numFmtId="0" fontId="27" fillId="2" borderId="54" xfId="0" applyFont="1" applyFill="1" applyBorder="1" applyAlignment="1">
      <alignment horizontal="right"/>
    </xf>
    <xf numFmtId="11" fontId="28" fillId="2" borderId="20" xfId="0" applyNumberFormat="1" applyFont="1" applyFill="1" applyBorder="1" applyAlignment="1">
      <alignment horizontal="left" vertical="center" wrapText="1"/>
    </xf>
    <xf numFmtId="0" fontId="29" fillId="0" borderId="21" xfId="0" applyFont="1" applyBorder="1"/>
    <xf numFmtId="0" fontId="29" fillId="0" borderId="22" xfId="0" applyFont="1" applyBorder="1"/>
    <xf numFmtId="0" fontId="28" fillId="2" borderId="26" xfId="0" applyFont="1" applyFill="1" applyBorder="1" applyAlignment="1">
      <alignment horizontal="left" vertical="center" wrapText="1"/>
    </xf>
    <xf numFmtId="0" fontId="29" fillId="0" borderId="28" xfId="0" applyFont="1" applyBorder="1"/>
    <xf numFmtId="0" fontId="25" fillId="4" borderId="54" xfId="0" applyFont="1" applyFill="1" applyBorder="1" applyAlignment="1">
      <alignment horizontal="left" vertical="center" wrapText="1"/>
    </xf>
    <xf numFmtId="0" fontId="28" fillId="4" borderId="54" xfId="0" applyFont="1" applyFill="1" applyBorder="1" applyAlignment="1">
      <alignment horizontal="left" vertical="center" wrapText="1"/>
    </xf>
    <xf numFmtId="0" fontId="34" fillId="4" borderId="54" xfId="0" applyFont="1" applyFill="1" applyBorder="1" applyAlignment="1">
      <alignment horizontal="left" vertical="center" wrapText="1"/>
    </xf>
    <xf numFmtId="11" fontId="27" fillId="4" borderId="54" xfId="0" applyNumberFormat="1" applyFont="1" applyFill="1" applyBorder="1" applyAlignment="1">
      <alignment horizontal="right" vertical="center"/>
    </xf>
    <xf numFmtId="0" fontId="28" fillId="2" borderId="35" xfId="0" applyFont="1" applyFill="1" applyBorder="1" applyAlignment="1">
      <alignment horizontal="left" vertical="center" wrapText="1"/>
    </xf>
    <xf numFmtId="0" fontId="29" fillId="0" borderId="36" xfId="0" applyFont="1" applyBorder="1"/>
    <xf numFmtId="0" fontId="29" fillId="0" borderId="37" xfId="0" applyFont="1" applyBorder="1"/>
    <xf numFmtId="2" fontId="31" fillId="2" borderId="38" xfId="0" applyNumberFormat="1" applyFont="1" applyFill="1" applyBorder="1" applyAlignment="1">
      <alignment horizontal="center" vertical="center"/>
    </xf>
    <xf numFmtId="0" fontId="29" fillId="0" borderId="39" xfId="0" applyFont="1" applyBorder="1"/>
    <xf numFmtId="0" fontId="31" fillId="4" borderId="54" xfId="0" applyFont="1" applyFill="1" applyBorder="1" applyAlignment="1">
      <alignment horizontal="left" vertical="center" wrapText="1"/>
    </xf>
    <xf numFmtId="2" fontId="31" fillId="4" borderId="54" xfId="0" applyNumberFormat="1" applyFont="1" applyFill="1" applyBorder="1" applyAlignment="1">
      <alignment horizontal="center" vertical="center"/>
    </xf>
    <xf numFmtId="1" fontId="31" fillId="2" borderId="10" xfId="0" applyNumberFormat="1" applyFont="1" applyFill="1" applyBorder="1" applyAlignment="1">
      <alignment horizontal="center" vertical="center"/>
    </xf>
    <xf numFmtId="0" fontId="29" fillId="0" borderId="23" xfId="0" applyFont="1" applyBorder="1"/>
    <xf numFmtId="1" fontId="31" fillId="2" borderId="14" xfId="0" applyNumberFormat="1" applyFont="1" applyFill="1" applyBorder="1" applyAlignment="1">
      <alignment horizontal="center" vertical="center"/>
    </xf>
    <xf numFmtId="0" fontId="29" fillId="0" borderId="72" xfId="0" applyFont="1" applyBorder="1"/>
    <xf numFmtId="0" fontId="27" fillId="4" borderId="54" xfId="0" applyFont="1" applyFill="1" applyBorder="1" applyAlignment="1">
      <alignment horizontal="left" vertical="center" wrapText="1"/>
    </xf>
    <xf numFmtId="0" fontId="18" fillId="2" borderId="54" xfId="0" applyFont="1" applyFill="1" applyBorder="1" applyAlignment="1">
      <alignment horizontal="center" vertical="center"/>
    </xf>
    <xf numFmtId="15" fontId="24" fillId="6" borderId="54" xfId="0" applyNumberFormat="1" applyFont="1" applyFill="1" applyBorder="1" applyAlignment="1">
      <alignment horizontal="left"/>
    </xf>
    <xf numFmtId="15" fontId="23" fillId="6" borderId="54" xfId="0" applyNumberFormat="1" applyFont="1" applyFill="1" applyBorder="1" applyAlignment="1">
      <alignment horizontal="left"/>
    </xf>
    <xf numFmtId="0" fontId="28" fillId="4" borderId="34" xfId="0" applyFont="1" applyFill="1" applyBorder="1" applyAlignment="1">
      <alignment horizontal="left" vertical="center" wrapText="1"/>
    </xf>
    <xf numFmtId="11" fontId="31" fillId="4" borderId="54" xfId="0" applyNumberFormat="1" applyFont="1" applyFill="1" applyBorder="1" applyAlignment="1">
      <alignment horizontal="center" vertical="center"/>
    </xf>
    <xf numFmtId="11" fontId="31" fillId="2" borderId="40" xfId="0" applyNumberFormat="1" applyFont="1" applyFill="1" applyBorder="1" applyAlignment="1">
      <alignment horizontal="center" vertical="center"/>
    </xf>
    <xf numFmtId="0" fontId="29" fillId="0" borderId="41" xfId="0" applyFont="1" applyBorder="1"/>
    <xf numFmtId="0" fontId="29" fillId="0" borderId="42" xfId="0" applyFont="1" applyBorder="1"/>
    <xf numFmtId="0" fontId="27" fillId="2" borderId="20" xfId="0" applyFont="1" applyFill="1" applyBorder="1" applyAlignment="1">
      <alignment horizontal="center" vertical="center"/>
    </xf>
    <xf numFmtId="0" fontId="29" fillId="0" borderId="32" xfId="0" applyFont="1" applyBorder="1"/>
    <xf numFmtId="0" fontId="28" fillId="2" borderId="30" xfId="0" applyFont="1" applyFill="1" applyBorder="1" applyAlignment="1">
      <alignment horizontal="left" vertical="center" wrapText="1"/>
    </xf>
    <xf numFmtId="0" fontId="29" fillId="0" borderId="31" xfId="0" applyFont="1" applyBorder="1"/>
    <xf numFmtId="0" fontId="28" fillId="2" borderId="40" xfId="0" applyFont="1" applyFill="1" applyBorder="1" applyAlignment="1">
      <alignment horizontal="left" vertical="center" wrapText="1"/>
    </xf>
    <xf numFmtId="0" fontId="36" fillId="7" borderId="63" xfId="0" applyFont="1" applyFill="1" applyBorder="1" applyAlignment="1">
      <alignment horizontal="center" vertical="center"/>
    </xf>
    <xf numFmtId="0" fontId="29" fillId="8" borderId="64" xfId="0" applyFont="1" applyFill="1" applyBorder="1"/>
    <xf numFmtId="0" fontId="30" fillId="7" borderId="7" xfId="0" applyFont="1" applyFill="1" applyBorder="1" applyAlignment="1">
      <alignment horizontal="center"/>
    </xf>
    <xf numFmtId="0" fontId="29" fillId="8" borderId="8" xfId="0" applyFont="1" applyFill="1" applyBorder="1"/>
    <xf numFmtId="0" fontId="39" fillId="2" borderId="52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25" fillId="0" borderId="0" xfId="0" applyFont="1"/>
    <xf numFmtId="0" fontId="36" fillId="7" borderId="44" xfId="0" applyFont="1" applyFill="1" applyBorder="1" applyAlignment="1">
      <alignment horizontal="center"/>
    </xf>
    <xf numFmtId="0" fontId="29" fillId="8" borderId="45" xfId="0" applyFont="1" applyFill="1" applyBorder="1"/>
    <xf numFmtId="0" fontId="36" fillId="7" borderId="47" xfId="0" applyFont="1" applyFill="1" applyBorder="1" applyAlignment="1">
      <alignment horizontal="center"/>
    </xf>
    <xf numFmtId="0" fontId="29" fillId="8" borderId="46" xfId="0" applyFont="1" applyFill="1" applyBorder="1"/>
    <xf numFmtId="0" fontId="30" fillId="7" borderId="49" xfId="0" applyFont="1" applyFill="1" applyBorder="1" applyAlignment="1">
      <alignment horizontal="center"/>
    </xf>
    <xf numFmtId="0" fontId="29" fillId="8" borderId="50" xfId="0" applyFont="1" applyFill="1" applyBorder="1"/>
    <xf numFmtId="0" fontId="36" fillId="7" borderId="55" xfId="0" applyFont="1" applyFill="1" applyBorder="1" applyAlignment="1">
      <alignment horizontal="center"/>
    </xf>
    <xf numFmtId="0" fontId="29" fillId="8" borderId="56" xfId="0" applyFont="1" applyFill="1" applyBorder="1"/>
    <xf numFmtId="0" fontId="36" fillId="7" borderId="57" xfId="0" applyFont="1" applyFill="1" applyBorder="1" applyAlignment="1">
      <alignment horizontal="center"/>
    </xf>
    <xf numFmtId="0" fontId="29" fillId="8" borderId="58" xfId="0" applyFont="1" applyFill="1" applyBorder="1"/>
    <xf numFmtId="0" fontId="30" fillId="7" borderId="47" xfId="0" applyFont="1" applyFill="1" applyBorder="1" applyAlignment="1">
      <alignment horizontal="center"/>
    </xf>
    <xf numFmtId="0" fontId="28" fillId="2" borderId="52" xfId="0" applyFont="1" applyFill="1" applyBorder="1" applyAlignment="1">
      <alignment horizontal="center" vertical="center" wrapText="1"/>
    </xf>
    <xf numFmtId="1" fontId="44" fillId="4" borderId="7" xfId="0" applyNumberFormat="1" applyFont="1" applyFill="1" applyBorder="1" applyAlignment="1">
      <alignment horizontal="center" vertical="center"/>
    </xf>
    <xf numFmtId="0" fontId="44" fillId="0" borderId="8" xfId="0" applyFont="1" applyBorder="1"/>
  </cellXfs>
  <cellStyles count="1">
    <cellStyle name="Standard" xfId="0" builtinId="0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FF3BB174"/>
      <color rgb="FF1F3C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676275</xdr:colOff>
      <xdr:row>23</xdr:row>
      <xdr:rowOff>38100</xdr:rowOff>
    </xdr:from>
    <xdr:ext cx="819150" cy="97155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585223" y="2962835"/>
          <a:ext cx="819150" cy="971550"/>
          <a:chOff x="4936425" y="3294225"/>
          <a:chExt cx="819150" cy="97155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4936425" y="3294225"/>
            <a:ext cx="819150" cy="971550"/>
            <a:chOff x="4936425" y="3294225"/>
            <a:chExt cx="819150" cy="9715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4936425" y="3294225"/>
              <a:ext cx="819150" cy="971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4936425" y="3294225"/>
              <a:ext cx="819150" cy="971550"/>
              <a:chOff x="4936425" y="3294225"/>
              <a:chExt cx="819150" cy="971550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4936425" y="3294225"/>
                <a:ext cx="819150" cy="971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GrpSpPr/>
            </xdr:nvGrpSpPr>
            <xdr:grpSpPr>
              <a:xfrm>
                <a:off x="4936425" y="3294225"/>
                <a:ext cx="819150" cy="971550"/>
                <a:chOff x="4936425" y="3294225"/>
                <a:chExt cx="819150" cy="971550"/>
              </a:xfrm>
            </xdr:grpSpPr>
            <xdr:sp macro="" textlink="">
              <xdr:nvSpPr>
                <xdr:cNvPr id="8" name="Shape 8">
                  <a:extLst>
                    <a:ext uri="{FF2B5EF4-FFF2-40B4-BE49-F238E27FC236}">
                      <a16:creationId xmlns:a16="http://schemas.microsoft.com/office/drawing/2014/main" id="{00000000-0008-0000-0000-000008000000}"/>
                    </a:ext>
                  </a:extLst>
                </xdr:cNvPr>
                <xdr:cNvSpPr/>
              </xdr:nvSpPr>
              <xdr:spPr>
                <a:xfrm>
                  <a:off x="4936425" y="3294225"/>
                  <a:ext cx="819150" cy="971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GrpSpPr/>
              </xdr:nvGrpSpPr>
              <xdr:grpSpPr>
                <a:xfrm>
                  <a:off x="4936425" y="3294225"/>
                  <a:ext cx="819150" cy="971550"/>
                  <a:chOff x="4936425" y="3294225"/>
                  <a:chExt cx="819150" cy="971550"/>
                </a:xfrm>
              </xdr:grpSpPr>
              <xdr:sp macro="" textlink="">
                <xdr:nvSpPr>
                  <xdr:cNvPr id="10" name="Shape 10">
                    <a:extLst>
                      <a:ext uri="{FF2B5EF4-FFF2-40B4-BE49-F238E27FC236}">
                        <a16:creationId xmlns:a16="http://schemas.microsoft.com/office/drawing/2014/main" id="{00000000-0008-0000-0000-00000A000000}"/>
                      </a:ext>
                    </a:extLst>
                  </xdr:cNvPr>
                  <xdr:cNvSpPr/>
                </xdr:nvSpPr>
                <xdr:spPr>
                  <a:xfrm>
                    <a:off x="4936425" y="3294225"/>
                    <a:ext cx="819150" cy="971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>
                    <a:extLst>
                      <a:ext uri="{FF2B5EF4-FFF2-40B4-BE49-F238E27FC236}">
                        <a16:creationId xmlns:a16="http://schemas.microsoft.com/office/drawing/2014/main" id="{00000000-0008-0000-0000-00000B000000}"/>
                      </a:ext>
                    </a:extLst>
                  </xdr:cNvPr>
                  <xdr:cNvGrpSpPr/>
                </xdr:nvGrpSpPr>
                <xdr:grpSpPr>
                  <a:xfrm>
                    <a:off x="4936425" y="3294225"/>
                    <a:ext cx="819150" cy="971550"/>
                    <a:chOff x="4936425" y="3294225"/>
                    <a:chExt cx="819150" cy="971550"/>
                  </a:xfrm>
                </xdr:grpSpPr>
                <xdr:sp macro="" textlink="">
                  <xdr:nvSpPr>
                    <xdr:cNvPr id="12" name="Shape 12">
                      <a:extLst>
                        <a:ext uri="{FF2B5EF4-FFF2-40B4-BE49-F238E27FC236}">
                          <a16:creationId xmlns:a16="http://schemas.microsoft.com/office/drawing/2014/main" id="{00000000-0008-0000-0000-00000C000000}"/>
                        </a:ext>
                      </a:extLst>
                    </xdr:cNvPr>
                    <xdr:cNvSpPr/>
                  </xdr:nvSpPr>
                  <xdr:spPr>
                    <a:xfrm>
                      <a:off x="4936425" y="3294225"/>
                      <a:ext cx="819150" cy="9715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>
                      <a:extLst>
                        <a:ext uri="{FF2B5EF4-FFF2-40B4-BE49-F238E27FC236}">
                          <a16:creationId xmlns:a16="http://schemas.microsoft.com/office/drawing/2014/main" id="{00000000-0008-0000-0000-00000D000000}"/>
                        </a:ext>
                      </a:extLst>
                    </xdr:cNvPr>
                    <xdr:cNvGrpSpPr/>
                  </xdr:nvGrpSpPr>
                  <xdr:grpSpPr>
                    <a:xfrm>
                      <a:off x="4936425" y="3294225"/>
                      <a:ext cx="819150" cy="971550"/>
                      <a:chOff x="4936425" y="3294225"/>
                      <a:chExt cx="819150" cy="971550"/>
                    </a:xfrm>
                  </xdr:grpSpPr>
                  <xdr:sp macro="" textlink="">
                    <xdr:nvSpPr>
                      <xdr:cNvPr id="14" name="Shape 14">
                        <a:extLst>
                          <a:ext uri="{FF2B5EF4-FFF2-40B4-BE49-F238E27FC236}">
                            <a16:creationId xmlns:a16="http://schemas.microsoft.com/office/drawing/2014/main" id="{00000000-0008-0000-0000-00000E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936425" y="3294225"/>
                        <a:ext cx="819150" cy="9715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0000-00000F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36425" y="3294225"/>
                        <a:ext cx="819150" cy="971550"/>
                        <a:chOff x="4936425" y="3294225"/>
                        <a:chExt cx="819150" cy="971550"/>
                      </a:xfrm>
                    </xdr:grpSpPr>
                    <xdr:sp macro="" textlink="">
                      <xdr:nvSpPr>
                        <xdr:cNvPr id="16" name="Shape 16">
                          <a:extLst>
                            <a:ext uri="{FF2B5EF4-FFF2-40B4-BE49-F238E27FC236}">
                              <a16:creationId xmlns:a16="http://schemas.microsoft.com/office/drawing/2014/main" id="{00000000-0008-0000-0000-000010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36425" y="3294225"/>
                          <a:ext cx="819150" cy="9715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" name="Shape 17">
                          <a:extLst>
                            <a:ext uri="{FF2B5EF4-FFF2-40B4-BE49-F238E27FC236}">
                              <a16:creationId xmlns:a16="http://schemas.microsoft.com/office/drawing/2014/main" id="{00000000-0008-0000-0000-000011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36425" y="3294225"/>
                          <a:ext cx="819150" cy="971550"/>
                          <a:chOff x="4936425" y="3294225"/>
                          <a:chExt cx="819150" cy="971550"/>
                        </a:xfrm>
                      </xdr:grpSpPr>
                      <xdr:sp macro="" textlink="">
                        <xdr:nvSpPr>
                          <xdr:cNvPr id="18" name="Shape 18">
                            <a:extLst>
                              <a:ext uri="{FF2B5EF4-FFF2-40B4-BE49-F238E27FC236}">
                                <a16:creationId xmlns:a16="http://schemas.microsoft.com/office/drawing/2014/main" id="{00000000-0008-0000-0000-000012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36425" y="3294225"/>
                            <a:ext cx="81915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" name="Shape 19">
                            <a:extLst>
                              <a:ext uri="{FF2B5EF4-FFF2-40B4-BE49-F238E27FC236}">
                                <a16:creationId xmlns:a16="http://schemas.microsoft.com/office/drawing/2014/main" id="{00000000-0008-0000-0000-000013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36425" y="3294225"/>
                            <a:ext cx="819150" cy="971550"/>
                            <a:chOff x="4936425" y="3294225"/>
                            <a:chExt cx="819150" cy="971550"/>
                          </a:xfrm>
                        </xdr:grpSpPr>
                        <xdr:sp macro="" textlink="">
                          <xdr:nvSpPr>
                            <xdr:cNvPr id="20" name="Shape 20">
                              <a:extLst>
                                <a:ext uri="{FF2B5EF4-FFF2-40B4-BE49-F238E27FC236}">
                                  <a16:creationId xmlns:a16="http://schemas.microsoft.com/office/drawing/2014/main" id="{00000000-0008-0000-0000-000014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36425" y="3294225"/>
                              <a:ext cx="81915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" name="Shape 21" title="Zeichnung">
                              <a:extLst>
                                <a:ext uri="{FF2B5EF4-FFF2-40B4-BE49-F238E27FC236}">
                                  <a16:creationId xmlns:a16="http://schemas.microsoft.com/office/drawing/2014/main" id="{00000000-0008-0000-0000-000015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36425" y="3294225"/>
                              <a:ext cx="819150" cy="971550"/>
                              <a:chOff x="4936425" y="3294225"/>
                              <a:chExt cx="819150" cy="971550"/>
                            </a:xfrm>
                          </xdr:grpSpPr>
                          <xdr:sp macro="" textlink="">
                            <xdr:nvSpPr>
                              <xdr:cNvPr id="22" name="Shape 22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16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36425" y="3294225"/>
                                <a:ext cx="819150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3" name="Shape 23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17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36425" y="3294225"/>
                                <a:ext cx="819150" cy="971550"/>
                                <a:chOff x="4936425" y="3294225"/>
                                <a:chExt cx="819150" cy="971550"/>
                              </a:xfrm>
                            </xdr:grpSpPr>
                            <xdr:sp macro="" textlink="">
                              <xdr:nvSpPr>
                                <xdr:cNvPr id="24" name="Shape 2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18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36425" y="3294225"/>
                                  <a:ext cx="819150" cy="9715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5" name="Shape 2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19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36425" y="3294225"/>
                                  <a:ext cx="819150" cy="971550"/>
                                  <a:chOff x="4936425" y="3294225"/>
                                  <a:chExt cx="819150" cy="971550"/>
                                </a:xfrm>
                              </xdr:grpSpPr>
                              <xdr:sp macro="" textlink="">
                                <xdr:nvSpPr>
                                  <xdr:cNvPr id="26" name="Shape 2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1A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36425" y="3294225"/>
                                    <a:ext cx="819150" cy="9715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7" name="Shape 2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1B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36425" y="3294225"/>
                                    <a:ext cx="819150" cy="971550"/>
                                    <a:chOff x="4936425" y="3294225"/>
                                    <a:chExt cx="819150" cy="971550"/>
                                  </a:xfrm>
                                </xdr:grpSpPr>
                                <xdr:sp macro="" textlink="">
                                  <xdr:nvSpPr>
                                    <xdr:cNvPr id="28" name="Shape 2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1C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36425" y="3294225"/>
                                      <a:ext cx="81915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9" name="Shape 2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1D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36425" y="3294225"/>
                                      <a:ext cx="819150" cy="971550"/>
                                      <a:chOff x="4936425" y="3294225"/>
                                      <a:chExt cx="819150" cy="971550"/>
                                    </a:xfrm>
                                  </xdr:grpSpPr>
                                  <xdr:sp macro="" textlink="">
                                    <xdr:nvSpPr>
                                      <xdr:cNvPr id="30" name="Shape 3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1E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936425" y="3294225"/>
                                        <a:ext cx="819150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31" name="Shape 3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1F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4936425" y="3294225"/>
                                        <a:ext cx="819150" cy="971550"/>
                                        <a:chOff x="4936425" y="3294225"/>
                                        <a:chExt cx="819150" cy="971550"/>
                                      </a:xfrm>
                                    </xdr:grpSpPr>
                                    <xdr:sp macro="" textlink="">
                                      <xdr:nvSpPr>
                                        <xdr:cNvPr id="32" name="Shape 32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20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4936425" y="3294225"/>
                                          <a:ext cx="819150" cy="971550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grpSp>
                                      <xdr:nvGrpSpPr>
                                        <xdr:cNvPr id="33" name="Shape 33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21000000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4936425" y="3294225"/>
                                          <a:ext cx="819150" cy="971550"/>
                                          <a:chOff x="2279374" y="2464903"/>
                                          <a:chExt cx="974036" cy="995116"/>
                                        </a:xfrm>
                                      </xdr:grpSpPr>
                                      <xdr:sp macro="" textlink="">
                                        <xdr:nvSpPr>
                                          <xdr:cNvPr id="34" name="Shape 34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22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974025" cy="9951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  <xdr:txBody>
                                          <a:bodyPr spcFirstLastPara="1" wrap="square" lIns="91425" tIns="91425" rIns="91425" bIns="91425" anchor="ctr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400"/>
                                              <a:buFont typeface="Arial"/>
                                              <a:buNone/>
                                            </a:pPr>
                                            <a:endParaRPr sz="1400"/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35" name="Shape 35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23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808383" cy="165653"/>
                                          </a:xfrm>
                                          <a:prstGeom prst="curvedDownArrow">
                                            <a:avLst>
                                              <a:gd name="adj1" fmla="val 25000"/>
                                              <a:gd name="adj2" fmla="val 50000"/>
                                              <a:gd name="adj3" fmla="val 25000"/>
                                            </a:avLst>
                                          </a:prstGeom>
                                          <a:solidFill>
                                            <a:srgbClr val="1F3C73"/>
                                          </a:solidFill>
                                          <a:ln w="12700" cap="flat" cmpd="sng">
                                            <a:solidFill>
                                              <a:srgbClr val="1F3C73"/>
                                            </a:solidFill>
                                            <a:prstDash val="solid"/>
                                            <a:miter lim="800000"/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txBody>
                                          <a:bodyPr spcFirstLastPara="1" wrap="square" lIns="91425" tIns="45700" rIns="91425" bIns="45700" anchor="t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100"/>
                                              <a:buFont typeface="Arial"/>
                                              <a:buNone/>
                                            </a:pPr>
                                            <a:endParaRPr sz="1100">
                                              <a:solidFill>
                                                <a:schemeClr val="dk1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pic>
                                        <xdr:nvPicPr>
                                          <xdr:cNvPr id="36" name="Shape 36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24000000}"/>
                                              </a:ext>
                                            </a:extLst>
                                          </xdr:cNvPr>
                                          <xdr:cNvPicPr preferRelativeResize="0"/>
                                        </xdr:nvPicPr>
                                        <xdr:blipFill rotWithShape="1">
                                          <a:blip xmlns:r="http://schemas.openxmlformats.org/officeDocument/2006/relationships" r:embed="rId1">
                                            <a:alphaModFix/>
                                          </a:blip>
                                          <a:srcRect/>
                                          <a:stretch/>
                                        </xdr:blipFill>
                                        <xdr:spPr>
                                          <a:xfrm>
                                            <a:off x="2702452" y="2529467"/>
                                            <a:ext cx="550958" cy="930552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</xdr:pic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857250</xdr:colOff>
      <xdr:row>23</xdr:row>
      <xdr:rowOff>47625</xdr:rowOff>
    </xdr:from>
    <xdr:ext cx="828675" cy="971550"/>
    <xdr:grpSp>
      <xdr:nvGrpSpPr>
        <xdr:cNvPr id="37" name="Shape 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pSpPr/>
      </xdr:nvGrpSpPr>
      <xdr:grpSpPr>
        <a:xfrm>
          <a:off x="5492675" y="2974265"/>
          <a:ext cx="828675" cy="971550"/>
          <a:chOff x="4931663" y="3294225"/>
          <a:chExt cx="828675" cy="971550"/>
        </a:xfrm>
      </xdr:grpSpPr>
      <xdr:grpSp>
        <xdr:nvGrpSpPr>
          <xdr:cNvPr id="38" name="Shap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4931663" y="3294225"/>
            <a:ext cx="828675" cy="971550"/>
            <a:chOff x="4928141" y="3294225"/>
            <a:chExt cx="835719" cy="971550"/>
          </a:xfrm>
        </xdr:grpSpPr>
        <xdr:sp macro="" textlink="">
          <xdr:nvSpPr>
            <xdr:cNvPr id="39" name="Shape 4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4928141" y="3294225"/>
              <a:ext cx="835700" cy="971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8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GrpSpPr/>
          </xdr:nvGrpSpPr>
          <xdr:grpSpPr>
            <a:xfrm>
              <a:off x="4928141" y="3294225"/>
              <a:ext cx="835719" cy="971550"/>
              <a:chOff x="4936425" y="3294225"/>
              <a:chExt cx="835719" cy="971550"/>
            </a:xfrm>
          </xdr:grpSpPr>
          <xdr:sp macro="" textlink="">
            <xdr:nvSpPr>
              <xdr:cNvPr id="41" name="Shape 39">
                <a:extLst>
                  <a:ext uri="{FF2B5EF4-FFF2-40B4-BE49-F238E27FC236}">
                    <a16:creationId xmlns:a16="http://schemas.microsoft.com/office/drawing/2014/main" id="{00000000-0008-0000-0000-000029000000}"/>
                  </a:ext>
                </a:extLst>
              </xdr:cNvPr>
              <xdr:cNvSpPr/>
            </xdr:nvSpPr>
            <xdr:spPr>
              <a:xfrm>
                <a:off x="4936425" y="3294225"/>
                <a:ext cx="835700" cy="971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2" name="Shape 40">
                <a:extLst>
                  <a:ext uri="{FF2B5EF4-FFF2-40B4-BE49-F238E27FC236}">
                    <a16:creationId xmlns:a16="http://schemas.microsoft.com/office/drawing/2014/main" id="{00000000-0008-0000-0000-00002A000000}"/>
                  </a:ext>
                </a:extLst>
              </xdr:cNvPr>
              <xdr:cNvGrpSpPr/>
            </xdr:nvGrpSpPr>
            <xdr:grpSpPr>
              <a:xfrm>
                <a:off x="4936425" y="3294225"/>
                <a:ext cx="835719" cy="971550"/>
                <a:chOff x="4936425" y="3294225"/>
                <a:chExt cx="835719" cy="971550"/>
              </a:xfrm>
            </xdr:grpSpPr>
            <xdr:sp macro="" textlink="">
              <xdr:nvSpPr>
                <xdr:cNvPr id="43" name="Shape 41">
                  <a:extLst>
                    <a:ext uri="{FF2B5EF4-FFF2-40B4-BE49-F238E27FC236}">
                      <a16:creationId xmlns:a16="http://schemas.microsoft.com/office/drawing/2014/main" id="{00000000-0008-0000-0000-00002B000000}"/>
                    </a:ext>
                  </a:extLst>
                </xdr:cNvPr>
                <xdr:cNvSpPr/>
              </xdr:nvSpPr>
              <xdr:spPr>
                <a:xfrm>
                  <a:off x="4936425" y="3294225"/>
                  <a:ext cx="819150" cy="971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4" name="Shape 42">
                  <a:extLst>
                    <a:ext uri="{FF2B5EF4-FFF2-40B4-BE49-F238E27FC236}">
                      <a16:creationId xmlns:a16="http://schemas.microsoft.com/office/drawing/2014/main" id="{00000000-0008-0000-0000-00002C000000}"/>
                    </a:ext>
                  </a:extLst>
                </xdr:cNvPr>
                <xdr:cNvGrpSpPr/>
              </xdr:nvGrpSpPr>
              <xdr:grpSpPr>
                <a:xfrm>
                  <a:off x="4936425" y="3294225"/>
                  <a:ext cx="835719" cy="971550"/>
                  <a:chOff x="4936425" y="3294225"/>
                  <a:chExt cx="835719" cy="971550"/>
                </a:xfrm>
              </xdr:grpSpPr>
              <xdr:sp macro="" textlink="">
                <xdr:nvSpPr>
                  <xdr:cNvPr id="45" name="Shape 43">
                    <a:extLst>
                      <a:ext uri="{FF2B5EF4-FFF2-40B4-BE49-F238E27FC236}">
                        <a16:creationId xmlns:a16="http://schemas.microsoft.com/office/drawing/2014/main" id="{00000000-0008-0000-0000-00002D000000}"/>
                      </a:ext>
                    </a:extLst>
                  </xdr:cNvPr>
                  <xdr:cNvSpPr/>
                </xdr:nvSpPr>
                <xdr:spPr>
                  <a:xfrm>
                    <a:off x="4936425" y="3294225"/>
                    <a:ext cx="819150" cy="971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6" name="Shape 44">
                    <a:extLst>
                      <a:ext uri="{FF2B5EF4-FFF2-40B4-BE49-F238E27FC236}">
                        <a16:creationId xmlns:a16="http://schemas.microsoft.com/office/drawing/2014/main" id="{00000000-0008-0000-0000-00002E000000}"/>
                      </a:ext>
                    </a:extLst>
                  </xdr:cNvPr>
                  <xdr:cNvGrpSpPr/>
                </xdr:nvGrpSpPr>
                <xdr:grpSpPr>
                  <a:xfrm>
                    <a:off x="4936425" y="3294225"/>
                    <a:ext cx="835719" cy="971550"/>
                    <a:chOff x="4936425" y="3294225"/>
                    <a:chExt cx="835719" cy="971550"/>
                  </a:xfrm>
                </xdr:grpSpPr>
                <xdr:sp macro="" textlink="">
                  <xdr:nvSpPr>
                    <xdr:cNvPr id="47" name="Shape 45"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SpPr/>
                  </xdr:nvSpPr>
                  <xdr:spPr>
                    <a:xfrm>
                      <a:off x="4936425" y="3294225"/>
                      <a:ext cx="819150" cy="9715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8" name="Shape 46">
                      <a:extLst>
                        <a:ext uri="{FF2B5EF4-FFF2-40B4-BE49-F238E27FC236}">
                          <a16:creationId xmlns:a16="http://schemas.microsoft.com/office/drawing/2014/main" id="{00000000-0008-0000-0000-000030000000}"/>
                        </a:ext>
                      </a:extLst>
                    </xdr:cNvPr>
                    <xdr:cNvGrpSpPr/>
                  </xdr:nvGrpSpPr>
                  <xdr:grpSpPr>
                    <a:xfrm>
                      <a:off x="4936425" y="3294225"/>
                      <a:ext cx="835719" cy="971550"/>
                      <a:chOff x="4936425" y="3294225"/>
                      <a:chExt cx="835719" cy="971550"/>
                    </a:xfrm>
                  </xdr:grpSpPr>
                  <xdr:sp macro="" textlink="">
                    <xdr:nvSpPr>
                      <xdr:cNvPr id="49" name="Shape 47">
                        <a:extLst>
                          <a:ext uri="{FF2B5EF4-FFF2-40B4-BE49-F238E27FC236}">
                            <a16:creationId xmlns:a16="http://schemas.microsoft.com/office/drawing/2014/main" id="{00000000-0008-0000-0000-000031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936425" y="3294225"/>
                        <a:ext cx="819150" cy="9715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0" name="Shape 48">
                        <a:extLst>
                          <a:ext uri="{FF2B5EF4-FFF2-40B4-BE49-F238E27FC236}">
                            <a16:creationId xmlns:a16="http://schemas.microsoft.com/office/drawing/2014/main" id="{00000000-0008-0000-0000-000032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36425" y="3294225"/>
                        <a:ext cx="835719" cy="971550"/>
                        <a:chOff x="4936425" y="3294225"/>
                        <a:chExt cx="835719" cy="971550"/>
                      </a:xfrm>
                    </xdr:grpSpPr>
                    <xdr:sp macro="" textlink="">
                      <xdr:nvSpPr>
                        <xdr:cNvPr id="51" name="Shape 49">
                          <a:extLst>
                            <a:ext uri="{FF2B5EF4-FFF2-40B4-BE49-F238E27FC236}">
                              <a16:creationId xmlns:a16="http://schemas.microsoft.com/office/drawing/2014/main" id="{00000000-0008-0000-0000-00003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36425" y="3294225"/>
                          <a:ext cx="819150" cy="9715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2" name="Shape 50">
                          <a:extLst>
                            <a:ext uri="{FF2B5EF4-FFF2-40B4-BE49-F238E27FC236}">
                              <a16:creationId xmlns:a16="http://schemas.microsoft.com/office/drawing/2014/main" id="{00000000-0008-0000-0000-00003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36425" y="3294225"/>
                          <a:ext cx="835719" cy="971550"/>
                          <a:chOff x="4936425" y="3294225"/>
                          <a:chExt cx="835719" cy="971550"/>
                        </a:xfrm>
                      </xdr:grpSpPr>
                      <xdr:sp macro="" textlink="">
                        <xdr:nvSpPr>
                          <xdr:cNvPr id="53" name="Shape 51">
                            <a:extLst>
                              <a:ext uri="{FF2B5EF4-FFF2-40B4-BE49-F238E27FC236}">
                                <a16:creationId xmlns:a16="http://schemas.microsoft.com/office/drawing/2014/main" id="{00000000-0008-0000-0000-00003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36425" y="3294225"/>
                            <a:ext cx="81915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4" name="Shape 52">
                            <a:extLst>
                              <a:ext uri="{FF2B5EF4-FFF2-40B4-BE49-F238E27FC236}">
                                <a16:creationId xmlns:a16="http://schemas.microsoft.com/office/drawing/2014/main" id="{00000000-0008-0000-0000-00003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36425" y="3294225"/>
                            <a:ext cx="835719" cy="971550"/>
                            <a:chOff x="4936425" y="3294225"/>
                            <a:chExt cx="835719" cy="971550"/>
                          </a:xfrm>
                        </xdr:grpSpPr>
                        <xdr:sp macro="" textlink="">
                          <xdr:nvSpPr>
                            <xdr:cNvPr id="55" name="Shape 53">
                              <a:extLst>
                                <a:ext uri="{FF2B5EF4-FFF2-40B4-BE49-F238E27FC236}">
                                  <a16:creationId xmlns:a16="http://schemas.microsoft.com/office/drawing/2014/main" id="{00000000-0008-0000-0000-00003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36425" y="3294225"/>
                              <a:ext cx="81915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6" name="Shape 54" title="Zeichnung">
                              <a:extLst>
                                <a:ext uri="{FF2B5EF4-FFF2-40B4-BE49-F238E27FC236}">
                                  <a16:creationId xmlns:a16="http://schemas.microsoft.com/office/drawing/2014/main" id="{00000000-0008-0000-0000-00003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36425" y="3294225"/>
                              <a:ext cx="835719" cy="971550"/>
                              <a:chOff x="4936425" y="3294225"/>
                              <a:chExt cx="835719" cy="971550"/>
                            </a:xfrm>
                          </xdr:grpSpPr>
                          <xdr:sp macro="" textlink="">
                            <xdr:nvSpPr>
                              <xdr:cNvPr id="57" name="Shape 55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3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36425" y="3294225"/>
                                <a:ext cx="819150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8" name="Shape 56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3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36425" y="3294225"/>
                                <a:ext cx="835719" cy="971550"/>
                                <a:chOff x="4936425" y="3294225"/>
                                <a:chExt cx="835719" cy="971550"/>
                              </a:xfrm>
                            </xdr:grpSpPr>
                            <xdr:sp macro="" textlink="">
                              <xdr:nvSpPr>
                                <xdr:cNvPr id="59" name="Shape 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3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36425" y="3294225"/>
                                  <a:ext cx="819150" cy="9715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60" name="Shape 5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3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36425" y="3294225"/>
                                  <a:ext cx="835719" cy="971550"/>
                                  <a:chOff x="4936425" y="3294225"/>
                                  <a:chExt cx="835719" cy="971550"/>
                                </a:xfrm>
                              </xdr:grpSpPr>
                              <xdr:sp macro="" textlink="">
                                <xdr:nvSpPr>
                                  <xdr:cNvPr id="61" name="Shape 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3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36425" y="3294225"/>
                                    <a:ext cx="819150" cy="9715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2" name="Shape 6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3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36425" y="3294225"/>
                                    <a:ext cx="835719" cy="971550"/>
                                    <a:chOff x="4936425" y="3294225"/>
                                    <a:chExt cx="835719" cy="971550"/>
                                  </a:xfrm>
                                </xdr:grpSpPr>
                                <xdr:sp macro="" textlink="">
                                  <xdr:nvSpPr>
                                    <xdr:cNvPr id="63" name="Shape 6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3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36425" y="3294225"/>
                                      <a:ext cx="81915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64" name="Shape 6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40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36425" y="3294225"/>
                                      <a:ext cx="835719" cy="971550"/>
                                      <a:chOff x="4936425" y="3294225"/>
                                      <a:chExt cx="835719" cy="971550"/>
                                    </a:xfrm>
                                  </xdr:grpSpPr>
                                  <xdr:sp macro="" textlink="">
                                    <xdr:nvSpPr>
                                      <xdr:cNvPr id="65" name="Shape 6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41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936425" y="3294225"/>
                                        <a:ext cx="819150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66" name="Shape 6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42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4936425" y="3294225"/>
                                        <a:ext cx="835719" cy="971550"/>
                                        <a:chOff x="4936425" y="3294225"/>
                                        <a:chExt cx="835719" cy="971550"/>
                                      </a:xfrm>
                                    </xdr:grpSpPr>
                                    <xdr:sp macro="" textlink="">
                                      <xdr:nvSpPr>
                                        <xdr:cNvPr id="67" name="Shape 6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43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4936425" y="3294225"/>
                                          <a:ext cx="819150" cy="971550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grpSp>
                                      <xdr:nvGrpSpPr>
                                        <xdr:cNvPr id="68" name="Shape 66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44000000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4936427" y="3294225"/>
                                          <a:ext cx="835717" cy="971550"/>
                                          <a:chOff x="2279374" y="2464903"/>
                                          <a:chExt cx="993735" cy="995116"/>
                                        </a:xfrm>
                                      </xdr:grpSpPr>
                                      <xdr:sp macro="" textlink="">
                                        <xdr:nvSpPr>
                                          <xdr:cNvPr id="69" name="Shape 67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45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974025" cy="9951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  <xdr:txBody>
                                          <a:bodyPr spcFirstLastPara="1" wrap="square" lIns="91425" tIns="91425" rIns="91425" bIns="91425" anchor="ctr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400"/>
                                              <a:buFont typeface="Arial"/>
                                              <a:buNone/>
                                            </a:pPr>
                                            <a:endParaRPr sz="1400"/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70" name="Shape 68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46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808383" cy="165653"/>
                                          </a:xfrm>
                                          <a:prstGeom prst="curvedDownArrow">
                                            <a:avLst>
                                              <a:gd name="adj1" fmla="val 25000"/>
                                              <a:gd name="adj2" fmla="val 50000"/>
                                              <a:gd name="adj3" fmla="val 25000"/>
                                            </a:avLst>
                                          </a:prstGeom>
                                          <a:solidFill>
                                            <a:srgbClr val="1F3C73"/>
                                          </a:solidFill>
                                          <a:ln w="12700" cap="flat" cmpd="sng">
                                            <a:solidFill>
                                              <a:srgbClr val="1F3C73"/>
                                            </a:solidFill>
                                            <a:prstDash val="solid"/>
                                            <a:miter lim="800000"/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txBody>
                                          <a:bodyPr spcFirstLastPara="1" wrap="square" lIns="91425" tIns="45700" rIns="91425" bIns="45700" anchor="t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100"/>
                                              <a:buFont typeface="Arial"/>
                                              <a:buNone/>
                                            </a:pPr>
                                            <a:endParaRPr sz="1100">
                                              <a:solidFill>
                                                <a:schemeClr val="dk1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pic>
                                        <xdr:nvPicPr>
                                          <xdr:cNvPr id="71" name="Shape 69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47000000}"/>
                                              </a:ext>
                                            </a:extLst>
                                          </xdr:cNvPr>
                                          <xdr:cNvPicPr preferRelativeResize="0"/>
                                        </xdr:nvPicPr>
                                        <xdr:blipFill rotWithShape="1">
                                          <a:blip xmlns:r="http://schemas.openxmlformats.org/officeDocument/2006/relationships" r:embed="rId1">
                                            <a:alphaModFix/>
                                          </a:blip>
                                          <a:srcRect/>
                                          <a:stretch/>
                                        </xdr:blipFill>
                                        <xdr:spPr>
                                          <a:xfrm>
                                            <a:off x="2722149" y="2529467"/>
                                            <a:ext cx="550960" cy="930552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</xdr:pic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47625</xdr:colOff>
      <xdr:row>23</xdr:row>
      <xdr:rowOff>38100</xdr:rowOff>
    </xdr:from>
    <xdr:ext cx="819150" cy="971550"/>
    <xdr:grpSp>
      <xdr:nvGrpSpPr>
        <xdr:cNvPr id="72" name="Shape 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pSpPr/>
      </xdr:nvGrpSpPr>
      <xdr:grpSpPr>
        <a:xfrm>
          <a:off x="7366971" y="2962835"/>
          <a:ext cx="819150" cy="971550"/>
          <a:chOff x="4936425" y="3294225"/>
          <a:chExt cx="819150" cy="971550"/>
        </a:xfrm>
      </xdr:grpSpPr>
      <xdr:grpSp>
        <xdr:nvGrpSpPr>
          <xdr:cNvPr id="73" name="Shape 70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GrpSpPr/>
        </xdr:nvGrpSpPr>
        <xdr:grpSpPr>
          <a:xfrm>
            <a:off x="4936425" y="3294225"/>
            <a:ext cx="819150" cy="971550"/>
            <a:chOff x="4936425" y="3294225"/>
            <a:chExt cx="819150" cy="971550"/>
          </a:xfrm>
        </xdr:grpSpPr>
        <xdr:sp macro="" textlink="">
          <xdr:nvSpPr>
            <xdr:cNvPr id="74" name="Shape 4">
              <a:extLst>
                <a:ext uri="{FF2B5EF4-FFF2-40B4-BE49-F238E27FC236}">
                  <a16:creationId xmlns:a16="http://schemas.microsoft.com/office/drawing/2014/main" id="{00000000-0008-0000-0000-00004A000000}"/>
                </a:ext>
              </a:extLst>
            </xdr:cNvPr>
            <xdr:cNvSpPr/>
          </xdr:nvSpPr>
          <xdr:spPr>
            <a:xfrm>
              <a:off x="4936425" y="3294225"/>
              <a:ext cx="819150" cy="971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5" name="Shape 71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GrpSpPr/>
          </xdr:nvGrpSpPr>
          <xdr:grpSpPr>
            <a:xfrm>
              <a:off x="4936425" y="3294225"/>
              <a:ext cx="819150" cy="971550"/>
              <a:chOff x="4936425" y="3294225"/>
              <a:chExt cx="819150" cy="971550"/>
            </a:xfrm>
          </xdr:grpSpPr>
          <xdr:sp macro="" textlink="">
            <xdr:nvSpPr>
              <xdr:cNvPr id="76" name="Shape 72">
                <a:extLst>
                  <a:ext uri="{FF2B5EF4-FFF2-40B4-BE49-F238E27FC236}">
                    <a16:creationId xmlns:a16="http://schemas.microsoft.com/office/drawing/2014/main" id="{00000000-0008-0000-0000-00004C000000}"/>
                  </a:ext>
                </a:extLst>
              </xdr:cNvPr>
              <xdr:cNvSpPr/>
            </xdr:nvSpPr>
            <xdr:spPr>
              <a:xfrm>
                <a:off x="4936425" y="3294225"/>
                <a:ext cx="819150" cy="971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7" name="Shape 73">
                <a:extLst>
                  <a:ext uri="{FF2B5EF4-FFF2-40B4-BE49-F238E27FC236}">
                    <a16:creationId xmlns:a16="http://schemas.microsoft.com/office/drawing/2014/main" id="{00000000-0008-0000-0000-00004D000000}"/>
                  </a:ext>
                </a:extLst>
              </xdr:cNvPr>
              <xdr:cNvGrpSpPr/>
            </xdr:nvGrpSpPr>
            <xdr:grpSpPr>
              <a:xfrm>
                <a:off x="4936425" y="3294225"/>
                <a:ext cx="819150" cy="971550"/>
                <a:chOff x="4936425" y="3294225"/>
                <a:chExt cx="819150" cy="971550"/>
              </a:xfrm>
            </xdr:grpSpPr>
            <xdr:sp macro="" textlink="">
              <xdr:nvSpPr>
                <xdr:cNvPr id="78" name="Shape 74">
                  <a:extLst>
                    <a:ext uri="{FF2B5EF4-FFF2-40B4-BE49-F238E27FC236}">
                      <a16:creationId xmlns:a16="http://schemas.microsoft.com/office/drawing/2014/main" id="{00000000-0008-0000-0000-00004E000000}"/>
                    </a:ext>
                  </a:extLst>
                </xdr:cNvPr>
                <xdr:cNvSpPr/>
              </xdr:nvSpPr>
              <xdr:spPr>
                <a:xfrm>
                  <a:off x="4936425" y="3294225"/>
                  <a:ext cx="819150" cy="971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79" name="Shape 75">
                  <a:extLst>
                    <a:ext uri="{FF2B5EF4-FFF2-40B4-BE49-F238E27FC236}">
                      <a16:creationId xmlns:a16="http://schemas.microsoft.com/office/drawing/2014/main" id="{00000000-0008-0000-0000-00004F000000}"/>
                    </a:ext>
                  </a:extLst>
                </xdr:cNvPr>
                <xdr:cNvGrpSpPr/>
              </xdr:nvGrpSpPr>
              <xdr:grpSpPr>
                <a:xfrm>
                  <a:off x="4936425" y="3294225"/>
                  <a:ext cx="819150" cy="971550"/>
                  <a:chOff x="4936425" y="3294225"/>
                  <a:chExt cx="819150" cy="971550"/>
                </a:xfrm>
              </xdr:grpSpPr>
              <xdr:sp macro="" textlink="">
                <xdr:nvSpPr>
                  <xdr:cNvPr id="80" name="Shape 76">
                    <a:extLst>
                      <a:ext uri="{FF2B5EF4-FFF2-40B4-BE49-F238E27FC236}">
                        <a16:creationId xmlns:a16="http://schemas.microsoft.com/office/drawing/2014/main" id="{00000000-0008-0000-0000-000050000000}"/>
                      </a:ext>
                    </a:extLst>
                  </xdr:cNvPr>
                  <xdr:cNvSpPr/>
                </xdr:nvSpPr>
                <xdr:spPr>
                  <a:xfrm>
                    <a:off x="4936425" y="3294225"/>
                    <a:ext cx="819150" cy="971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1" name="Shape 77">
                    <a:extLst>
                      <a:ext uri="{FF2B5EF4-FFF2-40B4-BE49-F238E27FC236}">
                        <a16:creationId xmlns:a16="http://schemas.microsoft.com/office/drawing/2014/main" id="{00000000-0008-0000-0000-000051000000}"/>
                      </a:ext>
                    </a:extLst>
                  </xdr:cNvPr>
                  <xdr:cNvGrpSpPr/>
                </xdr:nvGrpSpPr>
                <xdr:grpSpPr>
                  <a:xfrm>
                    <a:off x="4936425" y="3294225"/>
                    <a:ext cx="819150" cy="971550"/>
                    <a:chOff x="4936425" y="3294225"/>
                    <a:chExt cx="819150" cy="971550"/>
                  </a:xfrm>
                </xdr:grpSpPr>
                <xdr:sp macro="" textlink="">
                  <xdr:nvSpPr>
                    <xdr:cNvPr id="82" name="Shape 78">
                      <a:extLst>
                        <a:ext uri="{FF2B5EF4-FFF2-40B4-BE49-F238E27FC236}">
                          <a16:creationId xmlns:a16="http://schemas.microsoft.com/office/drawing/2014/main" id="{00000000-0008-0000-0000-000052000000}"/>
                        </a:ext>
                      </a:extLst>
                    </xdr:cNvPr>
                    <xdr:cNvSpPr/>
                  </xdr:nvSpPr>
                  <xdr:spPr>
                    <a:xfrm>
                      <a:off x="4936425" y="3294225"/>
                      <a:ext cx="819150" cy="9715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3" name="Shape 79">
                      <a:extLst>
                        <a:ext uri="{FF2B5EF4-FFF2-40B4-BE49-F238E27FC236}">
                          <a16:creationId xmlns:a16="http://schemas.microsoft.com/office/drawing/2014/main" id="{00000000-0008-0000-0000-000053000000}"/>
                        </a:ext>
                      </a:extLst>
                    </xdr:cNvPr>
                    <xdr:cNvGrpSpPr/>
                  </xdr:nvGrpSpPr>
                  <xdr:grpSpPr>
                    <a:xfrm>
                      <a:off x="4936425" y="3294225"/>
                      <a:ext cx="819150" cy="971550"/>
                      <a:chOff x="4936425" y="3294225"/>
                      <a:chExt cx="819150" cy="971550"/>
                    </a:xfrm>
                  </xdr:grpSpPr>
                  <xdr:sp macro="" textlink="">
                    <xdr:nvSpPr>
                      <xdr:cNvPr id="84" name="Shape 80">
                        <a:extLst>
                          <a:ext uri="{FF2B5EF4-FFF2-40B4-BE49-F238E27FC236}">
                            <a16:creationId xmlns:a16="http://schemas.microsoft.com/office/drawing/2014/main" id="{00000000-0008-0000-0000-000054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936425" y="3294225"/>
                        <a:ext cx="819150" cy="9715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5" name="Shape 81">
                        <a:extLst>
                          <a:ext uri="{FF2B5EF4-FFF2-40B4-BE49-F238E27FC236}">
                            <a16:creationId xmlns:a16="http://schemas.microsoft.com/office/drawing/2014/main" id="{00000000-0008-0000-0000-00005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36425" y="3294225"/>
                        <a:ext cx="819150" cy="971550"/>
                        <a:chOff x="4936425" y="3294225"/>
                        <a:chExt cx="819150" cy="971550"/>
                      </a:xfrm>
                    </xdr:grpSpPr>
                    <xdr:sp macro="" textlink="">
                      <xdr:nvSpPr>
                        <xdr:cNvPr id="86" name="Shape 82">
                          <a:extLst>
                            <a:ext uri="{FF2B5EF4-FFF2-40B4-BE49-F238E27FC236}">
                              <a16:creationId xmlns:a16="http://schemas.microsoft.com/office/drawing/2014/main" id="{00000000-0008-0000-0000-00005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36425" y="3294225"/>
                          <a:ext cx="819150" cy="9715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7" name="Shape 83">
                          <a:extLst>
                            <a:ext uri="{FF2B5EF4-FFF2-40B4-BE49-F238E27FC236}">
                              <a16:creationId xmlns:a16="http://schemas.microsoft.com/office/drawing/2014/main" id="{00000000-0008-0000-0000-00005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36425" y="3294225"/>
                          <a:ext cx="819150" cy="971550"/>
                          <a:chOff x="4936425" y="3294225"/>
                          <a:chExt cx="819150" cy="971550"/>
                        </a:xfrm>
                      </xdr:grpSpPr>
                      <xdr:sp macro="" textlink="">
                        <xdr:nvSpPr>
                          <xdr:cNvPr id="88" name="Shape 84">
                            <a:extLst>
                              <a:ext uri="{FF2B5EF4-FFF2-40B4-BE49-F238E27FC236}">
                                <a16:creationId xmlns:a16="http://schemas.microsoft.com/office/drawing/2014/main" id="{00000000-0008-0000-0000-00005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36425" y="3294225"/>
                            <a:ext cx="81915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9" name="Shape 85" title="Zeichnung">
                            <a:extLst>
                              <a:ext uri="{FF2B5EF4-FFF2-40B4-BE49-F238E27FC236}">
                                <a16:creationId xmlns:a16="http://schemas.microsoft.com/office/drawing/2014/main" id="{00000000-0008-0000-0000-00005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36425" y="3294225"/>
                            <a:ext cx="819150" cy="971550"/>
                            <a:chOff x="4936425" y="3294225"/>
                            <a:chExt cx="819150" cy="971550"/>
                          </a:xfrm>
                        </xdr:grpSpPr>
                        <xdr:sp macro="" textlink="">
                          <xdr:nvSpPr>
                            <xdr:cNvPr id="90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0000-00005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36425" y="3294225"/>
                              <a:ext cx="81915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1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0000-00005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36425" y="3294225"/>
                              <a:ext cx="819150" cy="971550"/>
                              <a:chOff x="4936425" y="3294225"/>
                              <a:chExt cx="819150" cy="971550"/>
                            </a:xfrm>
                          </xdr:grpSpPr>
                          <xdr:sp macro="" textlink="">
                            <xdr:nvSpPr>
                              <xdr:cNvPr id="92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5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36425" y="3294225"/>
                                <a:ext cx="819150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93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5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36425" y="3294225"/>
                                <a:ext cx="819150" cy="971550"/>
                                <a:chOff x="4936425" y="3294225"/>
                                <a:chExt cx="819150" cy="971550"/>
                              </a:xfrm>
                            </xdr:grpSpPr>
                            <xdr:sp macro="" textlink="">
                              <xdr:nvSpPr>
                                <xdr:cNvPr id="94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5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36425" y="3294225"/>
                                  <a:ext cx="819150" cy="9715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5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5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36425" y="3294225"/>
                                  <a:ext cx="819150" cy="971550"/>
                                  <a:chOff x="4936425" y="3294225"/>
                                  <a:chExt cx="819150" cy="971550"/>
                                </a:xfrm>
                              </xdr:grpSpPr>
                              <xdr:sp macro="" textlink="">
                                <xdr:nvSpPr>
                                  <xdr:cNvPr id="96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6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36425" y="3294225"/>
                                    <a:ext cx="819150" cy="9715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7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6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36425" y="3294225"/>
                                    <a:ext cx="819150" cy="971550"/>
                                    <a:chOff x="4936425" y="3294225"/>
                                    <a:chExt cx="819150" cy="971550"/>
                                  </a:xfrm>
                                </xdr:grpSpPr>
                                <xdr:sp macro="" textlink="">
                                  <xdr:nvSpPr>
                                    <xdr:cNvPr id="98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6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36425" y="3294225"/>
                                      <a:ext cx="81915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9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63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36425" y="3294225"/>
                                      <a:ext cx="819150" cy="971550"/>
                                      <a:chOff x="4936425" y="3294225"/>
                                      <a:chExt cx="819150" cy="971550"/>
                                    </a:xfrm>
                                  </xdr:grpSpPr>
                                  <xdr:sp macro="" textlink="">
                                    <xdr:nvSpPr>
                                      <xdr:cNvPr id="100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64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936425" y="3294225"/>
                                        <a:ext cx="819150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01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65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4936425" y="3294225"/>
                                        <a:ext cx="819150" cy="971550"/>
                                        <a:chOff x="4936425" y="3294225"/>
                                        <a:chExt cx="819150" cy="971550"/>
                                      </a:xfrm>
                                    </xdr:grpSpPr>
                                    <xdr:sp macro="" textlink="">
                                      <xdr:nvSpPr>
                                        <xdr:cNvPr id="102" name="Shape 98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66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4936425" y="3294225"/>
                                          <a:ext cx="819150" cy="971550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grpSp>
                                      <xdr:nvGrpSpPr>
                                        <xdr:cNvPr id="103" name="Shape 99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67000000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4936425" y="3294225"/>
                                          <a:ext cx="819150" cy="971550"/>
                                          <a:chOff x="2279374" y="2464903"/>
                                          <a:chExt cx="974036" cy="995116"/>
                                        </a:xfrm>
                                      </xdr:grpSpPr>
                                      <xdr:sp macro="" textlink="">
                                        <xdr:nvSpPr>
                                          <xdr:cNvPr id="104" name="Shape 100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68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974025" cy="9951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  <xdr:txBody>
                                          <a:bodyPr spcFirstLastPara="1" wrap="square" lIns="91425" tIns="91425" rIns="91425" bIns="91425" anchor="ctr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400"/>
                                              <a:buFont typeface="Arial"/>
                                              <a:buNone/>
                                            </a:pPr>
                                            <a:endParaRPr sz="1400"/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105" name="Shape 101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69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808383" cy="165653"/>
                                          </a:xfrm>
                                          <a:prstGeom prst="curvedDownArrow">
                                            <a:avLst>
                                              <a:gd name="adj1" fmla="val 25000"/>
                                              <a:gd name="adj2" fmla="val 50000"/>
                                              <a:gd name="adj3" fmla="val 25000"/>
                                            </a:avLst>
                                          </a:prstGeom>
                                          <a:solidFill>
                                            <a:srgbClr val="1F3C73"/>
                                          </a:solidFill>
                                          <a:ln w="12700" cap="flat" cmpd="sng">
                                            <a:solidFill>
                                              <a:srgbClr val="1F3C73"/>
                                            </a:solidFill>
                                            <a:prstDash val="solid"/>
                                            <a:miter lim="800000"/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txBody>
                                          <a:bodyPr spcFirstLastPara="1" wrap="square" lIns="91425" tIns="45700" rIns="91425" bIns="45700" anchor="t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100"/>
                                              <a:buFont typeface="Arial"/>
                                              <a:buNone/>
                                            </a:pPr>
                                            <a:endParaRPr sz="1100">
                                              <a:solidFill>
                                                <a:schemeClr val="dk1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pic>
                                        <xdr:nvPicPr>
                                          <xdr:cNvPr id="106" name="Shape 102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6A000000}"/>
                                              </a:ext>
                                            </a:extLst>
                                          </xdr:cNvPr>
                                          <xdr:cNvPicPr preferRelativeResize="0"/>
                                        </xdr:nvPicPr>
                                        <xdr:blipFill rotWithShape="1">
                                          <a:blip xmlns:r="http://schemas.openxmlformats.org/officeDocument/2006/relationships" r:embed="rId1">
                                            <a:alphaModFix/>
                                          </a:blip>
                                          <a:srcRect/>
                                          <a:stretch/>
                                        </xdr:blipFill>
                                        <xdr:spPr>
                                          <a:xfrm>
                                            <a:off x="2702452" y="2529467"/>
                                            <a:ext cx="550958" cy="930552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</xdr:pic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7</xdr:col>
      <xdr:colOff>19050</xdr:colOff>
      <xdr:row>23</xdr:row>
      <xdr:rowOff>38100</xdr:rowOff>
    </xdr:from>
    <xdr:ext cx="819150" cy="971550"/>
    <xdr:grpSp>
      <xdr:nvGrpSpPr>
        <xdr:cNvPr id="107" name="Shape 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pSpPr/>
      </xdr:nvGrpSpPr>
      <xdr:grpSpPr>
        <a:xfrm>
          <a:off x="6469828" y="2962835"/>
          <a:ext cx="819150" cy="971550"/>
          <a:chOff x="4936425" y="3294225"/>
          <a:chExt cx="819150" cy="971550"/>
        </a:xfrm>
      </xdr:grpSpPr>
      <xdr:grpSp>
        <xdr:nvGrpSpPr>
          <xdr:cNvPr id="108" name="Shape 103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GrpSpPr/>
        </xdr:nvGrpSpPr>
        <xdr:grpSpPr>
          <a:xfrm>
            <a:off x="4936425" y="3294225"/>
            <a:ext cx="819150" cy="971550"/>
            <a:chOff x="4936425" y="3294225"/>
            <a:chExt cx="819150" cy="971550"/>
          </a:xfrm>
        </xdr:grpSpPr>
        <xdr:sp macro="" textlink="">
          <xdr:nvSpPr>
            <xdr:cNvPr id="109" name="Shape 4">
              <a:extLst>
                <a:ext uri="{FF2B5EF4-FFF2-40B4-BE49-F238E27FC236}">
                  <a16:creationId xmlns:a16="http://schemas.microsoft.com/office/drawing/2014/main" id="{00000000-0008-0000-0000-00006D000000}"/>
                </a:ext>
              </a:extLst>
            </xdr:cNvPr>
            <xdr:cNvSpPr/>
          </xdr:nvSpPr>
          <xdr:spPr>
            <a:xfrm>
              <a:off x="4936425" y="3294225"/>
              <a:ext cx="819150" cy="971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0" name="Shape 104">
              <a:extLst>
                <a:ext uri="{FF2B5EF4-FFF2-40B4-BE49-F238E27FC236}">
                  <a16:creationId xmlns:a16="http://schemas.microsoft.com/office/drawing/2014/main" id="{00000000-0008-0000-0000-00006E000000}"/>
                </a:ext>
              </a:extLst>
            </xdr:cNvPr>
            <xdr:cNvGrpSpPr/>
          </xdr:nvGrpSpPr>
          <xdr:grpSpPr>
            <a:xfrm>
              <a:off x="4936425" y="3294225"/>
              <a:ext cx="819150" cy="971550"/>
              <a:chOff x="4936425" y="3294225"/>
              <a:chExt cx="819150" cy="971550"/>
            </a:xfrm>
          </xdr:grpSpPr>
          <xdr:sp macro="" textlink="">
            <xdr:nvSpPr>
              <xdr:cNvPr id="111" name="Shape 105">
                <a:extLst>
                  <a:ext uri="{FF2B5EF4-FFF2-40B4-BE49-F238E27FC236}">
                    <a16:creationId xmlns:a16="http://schemas.microsoft.com/office/drawing/2014/main" id="{00000000-0008-0000-0000-00006F000000}"/>
                  </a:ext>
                </a:extLst>
              </xdr:cNvPr>
              <xdr:cNvSpPr/>
            </xdr:nvSpPr>
            <xdr:spPr>
              <a:xfrm>
                <a:off x="4936425" y="3294225"/>
                <a:ext cx="819150" cy="971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2" name="Shape 106">
                <a:extLst>
                  <a:ext uri="{FF2B5EF4-FFF2-40B4-BE49-F238E27FC236}">
                    <a16:creationId xmlns:a16="http://schemas.microsoft.com/office/drawing/2014/main" id="{00000000-0008-0000-0000-000070000000}"/>
                  </a:ext>
                </a:extLst>
              </xdr:cNvPr>
              <xdr:cNvGrpSpPr/>
            </xdr:nvGrpSpPr>
            <xdr:grpSpPr>
              <a:xfrm>
                <a:off x="4936425" y="3294225"/>
                <a:ext cx="819150" cy="971550"/>
                <a:chOff x="4936425" y="3294225"/>
                <a:chExt cx="819150" cy="971550"/>
              </a:xfrm>
            </xdr:grpSpPr>
            <xdr:sp macro="" textlink="">
              <xdr:nvSpPr>
                <xdr:cNvPr id="113" name="Shape 107">
                  <a:extLst>
                    <a:ext uri="{FF2B5EF4-FFF2-40B4-BE49-F238E27FC236}">
                      <a16:creationId xmlns:a16="http://schemas.microsoft.com/office/drawing/2014/main" id="{00000000-0008-0000-0000-000071000000}"/>
                    </a:ext>
                  </a:extLst>
                </xdr:cNvPr>
                <xdr:cNvSpPr/>
              </xdr:nvSpPr>
              <xdr:spPr>
                <a:xfrm>
                  <a:off x="4936425" y="3294225"/>
                  <a:ext cx="819150" cy="971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4" name="Shape 108">
                  <a:extLst>
                    <a:ext uri="{FF2B5EF4-FFF2-40B4-BE49-F238E27FC236}">
                      <a16:creationId xmlns:a16="http://schemas.microsoft.com/office/drawing/2014/main" id="{00000000-0008-0000-0000-000072000000}"/>
                    </a:ext>
                  </a:extLst>
                </xdr:cNvPr>
                <xdr:cNvGrpSpPr/>
              </xdr:nvGrpSpPr>
              <xdr:grpSpPr>
                <a:xfrm>
                  <a:off x="4936425" y="3294225"/>
                  <a:ext cx="819150" cy="971550"/>
                  <a:chOff x="4936425" y="3294225"/>
                  <a:chExt cx="819150" cy="971550"/>
                </a:xfrm>
              </xdr:grpSpPr>
              <xdr:sp macro="" textlink="">
                <xdr:nvSpPr>
                  <xdr:cNvPr id="115" name="Shape 109">
                    <a:extLst>
                      <a:ext uri="{FF2B5EF4-FFF2-40B4-BE49-F238E27FC236}">
                        <a16:creationId xmlns:a16="http://schemas.microsoft.com/office/drawing/2014/main" id="{00000000-0008-0000-0000-000073000000}"/>
                      </a:ext>
                    </a:extLst>
                  </xdr:cNvPr>
                  <xdr:cNvSpPr/>
                </xdr:nvSpPr>
                <xdr:spPr>
                  <a:xfrm>
                    <a:off x="4936425" y="3294225"/>
                    <a:ext cx="819150" cy="971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6" name="Shape 110">
                    <a:extLst>
                      <a:ext uri="{FF2B5EF4-FFF2-40B4-BE49-F238E27FC236}">
                        <a16:creationId xmlns:a16="http://schemas.microsoft.com/office/drawing/2014/main" id="{00000000-0008-0000-0000-000074000000}"/>
                      </a:ext>
                    </a:extLst>
                  </xdr:cNvPr>
                  <xdr:cNvGrpSpPr/>
                </xdr:nvGrpSpPr>
                <xdr:grpSpPr>
                  <a:xfrm>
                    <a:off x="4936425" y="3294225"/>
                    <a:ext cx="819150" cy="971550"/>
                    <a:chOff x="4936425" y="3294225"/>
                    <a:chExt cx="819150" cy="971550"/>
                  </a:xfrm>
                </xdr:grpSpPr>
                <xdr:sp macro="" textlink="">
                  <xdr:nvSpPr>
                    <xdr:cNvPr id="117" name="Shape 111">
                      <a:extLst>
                        <a:ext uri="{FF2B5EF4-FFF2-40B4-BE49-F238E27FC236}">
                          <a16:creationId xmlns:a16="http://schemas.microsoft.com/office/drawing/2014/main" id="{00000000-0008-0000-0000-000075000000}"/>
                        </a:ext>
                      </a:extLst>
                    </xdr:cNvPr>
                    <xdr:cNvSpPr/>
                  </xdr:nvSpPr>
                  <xdr:spPr>
                    <a:xfrm>
                      <a:off x="4936425" y="3294225"/>
                      <a:ext cx="819150" cy="9715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18" name="Shape 112">
                      <a:extLst>
                        <a:ext uri="{FF2B5EF4-FFF2-40B4-BE49-F238E27FC236}">
                          <a16:creationId xmlns:a16="http://schemas.microsoft.com/office/drawing/2014/main" id="{00000000-0008-0000-0000-000076000000}"/>
                        </a:ext>
                      </a:extLst>
                    </xdr:cNvPr>
                    <xdr:cNvGrpSpPr/>
                  </xdr:nvGrpSpPr>
                  <xdr:grpSpPr>
                    <a:xfrm>
                      <a:off x="4936425" y="3294225"/>
                      <a:ext cx="819150" cy="971550"/>
                      <a:chOff x="4936425" y="3294225"/>
                      <a:chExt cx="819150" cy="971550"/>
                    </a:xfrm>
                  </xdr:grpSpPr>
                  <xdr:sp macro="" textlink="">
                    <xdr:nvSpPr>
                      <xdr:cNvPr id="119" name="Shape 113">
                        <a:extLst>
                          <a:ext uri="{FF2B5EF4-FFF2-40B4-BE49-F238E27FC236}">
                            <a16:creationId xmlns:a16="http://schemas.microsoft.com/office/drawing/2014/main" id="{00000000-0008-0000-0000-00007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936425" y="3294225"/>
                        <a:ext cx="819150" cy="9715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20" name="Shape 114">
                        <a:extLst>
                          <a:ext uri="{FF2B5EF4-FFF2-40B4-BE49-F238E27FC236}">
                            <a16:creationId xmlns:a16="http://schemas.microsoft.com/office/drawing/2014/main" id="{00000000-0008-0000-0000-00007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936425" y="3294225"/>
                        <a:ext cx="819150" cy="971550"/>
                        <a:chOff x="4936425" y="3294225"/>
                        <a:chExt cx="819150" cy="971550"/>
                      </a:xfrm>
                    </xdr:grpSpPr>
                    <xdr:sp macro="" textlink="">
                      <xdr:nvSpPr>
                        <xdr:cNvPr id="121" name="Shape 115">
                          <a:extLst>
                            <a:ext uri="{FF2B5EF4-FFF2-40B4-BE49-F238E27FC236}">
                              <a16:creationId xmlns:a16="http://schemas.microsoft.com/office/drawing/2014/main" id="{00000000-0008-0000-0000-00007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36425" y="3294225"/>
                          <a:ext cx="819150" cy="9715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2" name="Shape 116">
                          <a:extLst>
                            <a:ext uri="{FF2B5EF4-FFF2-40B4-BE49-F238E27FC236}">
                              <a16:creationId xmlns:a16="http://schemas.microsoft.com/office/drawing/2014/main" id="{00000000-0008-0000-0000-00007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36425" y="3294225"/>
                          <a:ext cx="819150" cy="971550"/>
                          <a:chOff x="4936425" y="3294225"/>
                          <a:chExt cx="819150" cy="971550"/>
                        </a:xfrm>
                      </xdr:grpSpPr>
                      <xdr:sp macro="" textlink="">
                        <xdr:nvSpPr>
                          <xdr:cNvPr id="123" name="Shape 117">
                            <a:extLst>
                              <a:ext uri="{FF2B5EF4-FFF2-40B4-BE49-F238E27FC236}">
                                <a16:creationId xmlns:a16="http://schemas.microsoft.com/office/drawing/2014/main" id="{00000000-0008-0000-0000-00007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36425" y="3294225"/>
                            <a:ext cx="819150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4" name="Shape 118">
                            <a:extLst>
                              <a:ext uri="{FF2B5EF4-FFF2-40B4-BE49-F238E27FC236}">
                                <a16:creationId xmlns:a16="http://schemas.microsoft.com/office/drawing/2014/main" id="{00000000-0008-0000-0000-00007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36425" y="3294225"/>
                            <a:ext cx="819150" cy="971550"/>
                            <a:chOff x="4936425" y="3294225"/>
                            <a:chExt cx="819150" cy="971550"/>
                          </a:xfrm>
                        </xdr:grpSpPr>
                        <xdr:sp macro="" textlink="">
                          <xdr:nvSpPr>
                            <xdr:cNvPr id="125" name="Shape 119">
                              <a:extLst>
                                <a:ext uri="{FF2B5EF4-FFF2-40B4-BE49-F238E27FC236}">
                                  <a16:creationId xmlns:a16="http://schemas.microsoft.com/office/drawing/2014/main" id="{00000000-0008-0000-0000-00007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36425" y="3294225"/>
                              <a:ext cx="81915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6" name="Shape 120">
                              <a:extLst>
                                <a:ext uri="{FF2B5EF4-FFF2-40B4-BE49-F238E27FC236}">
                                  <a16:creationId xmlns:a16="http://schemas.microsoft.com/office/drawing/2014/main" id="{00000000-0008-0000-0000-00007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36425" y="3294225"/>
                              <a:ext cx="819150" cy="971550"/>
                              <a:chOff x="4936425" y="3294225"/>
                              <a:chExt cx="819150" cy="971550"/>
                            </a:xfrm>
                          </xdr:grpSpPr>
                          <xdr:sp macro="" textlink="">
                            <xdr:nvSpPr>
                              <xdr:cNvPr id="127" name="Shape 121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7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36425" y="3294225"/>
                                <a:ext cx="819150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8" name="Shape 122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8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36425" y="3294225"/>
                                <a:ext cx="819150" cy="971550"/>
                                <a:chOff x="4936425" y="3294225"/>
                                <a:chExt cx="819150" cy="971550"/>
                              </a:xfrm>
                            </xdr:grpSpPr>
                            <xdr:sp macro="" textlink="">
                              <xdr:nvSpPr>
                                <xdr:cNvPr id="129" name="Shape 12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8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36425" y="3294225"/>
                                  <a:ext cx="819150" cy="9715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0" name="Shape 12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8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36425" y="3294225"/>
                                  <a:ext cx="819150" cy="971550"/>
                                  <a:chOff x="4936425" y="3294225"/>
                                  <a:chExt cx="819150" cy="971550"/>
                                </a:xfrm>
                              </xdr:grpSpPr>
                              <xdr:sp macro="" textlink="">
                                <xdr:nvSpPr>
                                  <xdr:cNvPr id="131" name="Shape 12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8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36425" y="3294225"/>
                                    <a:ext cx="819150" cy="9715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32" name="Shape 12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8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36425" y="3294225"/>
                                    <a:ext cx="819150" cy="971550"/>
                                    <a:chOff x="4936425" y="3294225"/>
                                    <a:chExt cx="819150" cy="971550"/>
                                  </a:xfrm>
                                </xdr:grpSpPr>
                                <xdr:sp macro="" textlink="">
                                  <xdr:nvSpPr>
                                    <xdr:cNvPr id="133" name="Shape 12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8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36425" y="3294225"/>
                                      <a:ext cx="81915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34" name="Shape 12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86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36425" y="3294225"/>
                                      <a:ext cx="819150" cy="971550"/>
                                      <a:chOff x="4936425" y="3294225"/>
                                      <a:chExt cx="819150" cy="971550"/>
                                    </a:xfrm>
                                  </xdr:grpSpPr>
                                  <xdr:sp macro="" textlink="">
                                    <xdr:nvSpPr>
                                      <xdr:cNvPr id="135" name="Shape 1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87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936425" y="3294225"/>
                                        <a:ext cx="819150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36" name="Shape 13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88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4936425" y="3294225"/>
                                        <a:ext cx="819150" cy="971550"/>
                                        <a:chOff x="4936425" y="3294225"/>
                                        <a:chExt cx="819150" cy="971550"/>
                                      </a:xfrm>
                                    </xdr:grpSpPr>
                                    <xdr:sp macro="" textlink="">
                                      <xdr:nvSpPr>
                                        <xdr:cNvPr id="137" name="Shape 131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89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4936425" y="3294225"/>
                                          <a:ext cx="819150" cy="971550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grpSp>
                                      <xdr:nvGrpSpPr>
                                        <xdr:cNvPr id="138" name="Shape 132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8A000000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4936425" y="3294225"/>
                                          <a:ext cx="819150" cy="971550"/>
                                          <a:chOff x="2279374" y="2464903"/>
                                          <a:chExt cx="974036" cy="995116"/>
                                        </a:xfrm>
                                      </xdr:grpSpPr>
                                      <xdr:sp macro="" textlink="">
                                        <xdr:nvSpPr>
                                          <xdr:cNvPr id="139" name="Shape 133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8B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974025" cy="9951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  <xdr:txBody>
                                          <a:bodyPr spcFirstLastPara="1" wrap="square" lIns="91425" tIns="91425" rIns="91425" bIns="91425" anchor="ctr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400"/>
                                              <a:buFont typeface="Arial"/>
                                              <a:buNone/>
                                            </a:pPr>
                                            <a:endParaRPr sz="1400"/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140" name="Shape 134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8C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808383" cy="165653"/>
                                          </a:xfrm>
                                          <a:prstGeom prst="curvedDownArrow">
                                            <a:avLst>
                                              <a:gd name="adj1" fmla="val 25000"/>
                                              <a:gd name="adj2" fmla="val 50000"/>
                                              <a:gd name="adj3" fmla="val 25000"/>
                                            </a:avLst>
                                          </a:prstGeom>
                                          <a:solidFill>
                                            <a:srgbClr val="1F3C73"/>
                                          </a:solidFill>
                                          <a:ln w="12700" cap="flat" cmpd="sng">
                                            <a:solidFill>
                                              <a:srgbClr val="1F3C73"/>
                                            </a:solidFill>
                                            <a:prstDash val="solid"/>
                                            <a:miter lim="800000"/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txBody>
                                          <a:bodyPr spcFirstLastPara="1" wrap="square" lIns="91425" tIns="45700" rIns="91425" bIns="45700" anchor="t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100"/>
                                              <a:buFont typeface="Arial"/>
                                              <a:buNone/>
                                            </a:pPr>
                                            <a:endParaRPr sz="1100">
                                              <a:solidFill>
                                                <a:schemeClr val="dk1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pic>
                                        <xdr:nvPicPr>
                                          <xdr:cNvPr id="141" name="Shape 135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8D000000}"/>
                                              </a:ext>
                                            </a:extLst>
                                          </xdr:cNvPr>
                                          <xdr:cNvPicPr preferRelativeResize="0"/>
                                        </xdr:nvPicPr>
                                        <xdr:blipFill rotWithShape="1">
                                          <a:blip xmlns:r="http://schemas.openxmlformats.org/officeDocument/2006/relationships" r:embed="rId1">
                                            <a:alphaModFix/>
                                          </a:blip>
                                          <a:srcRect/>
                                          <a:stretch/>
                                        </xdr:blipFill>
                                        <xdr:spPr>
                                          <a:xfrm>
                                            <a:off x="2702452" y="2529467"/>
                                            <a:ext cx="550958" cy="930552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</xdr:pic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967740</xdr:colOff>
      <xdr:row>23</xdr:row>
      <xdr:rowOff>28163</xdr:rowOff>
    </xdr:from>
    <xdr:ext cx="981075" cy="971550"/>
    <xdr:grpSp>
      <xdr:nvGrpSpPr>
        <xdr:cNvPr id="142" name="Shape 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GrpSpPr/>
      </xdr:nvGrpSpPr>
      <xdr:grpSpPr>
        <a:xfrm>
          <a:off x="3414432" y="2950993"/>
          <a:ext cx="981075" cy="971550"/>
          <a:chOff x="4855463" y="3294225"/>
          <a:chExt cx="981075" cy="971550"/>
        </a:xfrm>
      </xdr:grpSpPr>
      <xdr:grpSp>
        <xdr:nvGrpSpPr>
          <xdr:cNvPr id="143" name="Shape 136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GrpSpPr/>
        </xdr:nvGrpSpPr>
        <xdr:grpSpPr>
          <a:xfrm>
            <a:off x="4855463" y="3294225"/>
            <a:ext cx="981075" cy="971550"/>
            <a:chOff x="4855463" y="3294225"/>
            <a:chExt cx="981075" cy="971550"/>
          </a:xfrm>
        </xdr:grpSpPr>
        <xdr:sp macro="" textlink="">
          <xdr:nvSpPr>
            <xdr:cNvPr id="144" name="Shape 4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/>
          </xdr:nvSpPr>
          <xdr:spPr>
            <a:xfrm>
              <a:off x="4855463" y="3294225"/>
              <a:ext cx="981075" cy="971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5" name="Shape 137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GrpSpPr/>
          </xdr:nvGrpSpPr>
          <xdr:grpSpPr>
            <a:xfrm>
              <a:off x="4855463" y="3294225"/>
              <a:ext cx="981075" cy="971550"/>
              <a:chOff x="4855463" y="3294225"/>
              <a:chExt cx="981075" cy="971550"/>
            </a:xfrm>
          </xdr:grpSpPr>
          <xdr:sp macro="" textlink="">
            <xdr:nvSpPr>
              <xdr:cNvPr id="146" name="Shape 138">
                <a:extLst>
                  <a:ext uri="{FF2B5EF4-FFF2-40B4-BE49-F238E27FC236}">
                    <a16:creationId xmlns:a16="http://schemas.microsoft.com/office/drawing/2014/main" id="{00000000-0008-0000-0000-000092000000}"/>
                  </a:ext>
                </a:extLst>
              </xdr:cNvPr>
              <xdr:cNvSpPr/>
            </xdr:nvSpPr>
            <xdr:spPr>
              <a:xfrm>
                <a:off x="4855463" y="3294225"/>
                <a:ext cx="981075" cy="971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47" name="Shape 139">
                <a:extLst>
                  <a:ext uri="{FF2B5EF4-FFF2-40B4-BE49-F238E27FC236}">
                    <a16:creationId xmlns:a16="http://schemas.microsoft.com/office/drawing/2014/main" id="{00000000-0008-0000-0000-000093000000}"/>
                  </a:ext>
                </a:extLst>
              </xdr:cNvPr>
              <xdr:cNvGrpSpPr/>
            </xdr:nvGrpSpPr>
            <xdr:grpSpPr>
              <a:xfrm>
                <a:off x="4855463" y="3294225"/>
                <a:ext cx="981075" cy="971550"/>
                <a:chOff x="4855463" y="3294225"/>
                <a:chExt cx="981075" cy="971550"/>
              </a:xfrm>
            </xdr:grpSpPr>
            <xdr:sp macro="" textlink="">
              <xdr:nvSpPr>
                <xdr:cNvPr id="148" name="Shape 140">
                  <a:extLst>
                    <a:ext uri="{FF2B5EF4-FFF2-40B4-BE49-F238E27FC236}">
                      <a16:creationId xmlns:a16="http://schemas.microsoft.com/office/drawing/2014/main" id="{00000000-0008-0000-0000-000094000000}"/>
                    </a:ext>
                  </a:extLst>
                </xdr:cNvPr>
                <xdr:cNvSpPr/>
              </xdr:nvSpPr>
              <xdr:spPr>
                <a:xfrm>
                  <a:off x="4855463" y="3294225"/>
                  <a:ext cx="981075" cy="971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49" name="Shape 141">
                  <a:extLst>
                    <a:ext uri="{FF2B5EF4-FFF2-40B4-BE49-F238E27FC236}">
                      <a16:creationId xmlns:a16="http://schemas.microsoft.com/office/drawing/2014/main" id="{00000000-0008-0000-0000-000095000000}"/>
                    </a:ext>
                  </a:extLst>
                </xdr:cNvPr>
                <xdr:cNvGrpSpPr/>
              </xdr:nvGrpSpPr>
              <xdr:grpSpPr>
                <a:xfrm>
                  <a:off x="4855463" y="3294225"/>
                  <a:ext cx="981075" cy="971550"/>
                  <a:chOff x="4855463" y="3294225"/>
                  <a:chExt cx="981075" cy="971550"/>
                </a:xfrm>
              </xdr:grpSpPr>
              <xdr:sp macro="" textlink="">
                <xdr:nvSpPr>
                  <xdr:cNvPr id="150" name="Shape 142">
                    <a:extLst>
                      <a:ext uri="{FF2B5EF4-FFF2-40B4-BE49-F238E27FC236}">
                        <a16:creationId xmlns:a16="http://schemas.microsoft.com/office/drawing/2014/main" id="{00000000-0008-0000-0000-000096000000}"/>
                      </a:ext>
                    </a:extLst>
                  </xdr:cNvPr>
                  <xdr:cNvSpPr/>
                </xdr:nvSpPr>
                <xdr:spPr>
                  <a:xfrm>
                    <a:off x="4855463" y="3294225"/>
                    <a:ext cx="981075" cy="971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1" name="Shape 143">
                    <a:extLst>
                      <a:ext uri="{FF2B5EF4-FFF2-40B4-BE49-F238E27FC236}">
                        <a16:creationId xmlns:a16="http://schemas.microsoft.com/office/drawing/2014/main" id="{00000000-0008-0000-0000-000097000000}"/>
                      </a:ext>
                    </a:extLst>
                  </xdr:cNvPr>
                  <xdr:cNvGrpSpPr/>
                </xdr:nvGrpSpPr>
                <xdr:grpSpPr>
                  <a:xfrm>
                    <a:off x="4855463" y="3294225"/>
                    <a:ext cx="981075" cy="971550"/>
                    <a:chOff x="4855463" y="3294225"/>
                    <a:chExt cx="981075" cy="971550"/>
                  </a:xfrm>
                </xdr:grpSpPr>
                <xdr:sp macro="" textlink="">
                  <xdr:nvSpPr>
                    <xdr:cNvPr id="152" name="Shape 144">
                      <a:extLst>
                        <a:ext uri="{FF2B5EF4-FFF2-40B4-BE49-F238E27FC236}">
                          <a16:creationId xmlns:a16="http://schemas.microsoft.com/office/drawing/2014/main" id="{00000000-0008-0000-0000-000098000000}"/>
                        </a:ext>
                      </a:extLst>
                    </xdr:cNvPr>
                    <xdr:cNvSpPr/>
                  </xdr:nvSpPr>
                  <xdr:spPr>
                    <a:xfrm>
                      <a:off x="4855463" y="3294225"/>
                      <a:ext cx="981075" cy="9715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3" name="Shape 145">
                      <a:extLst>
                        <a:ext uri="{FF2B5EF4-FFF2-40B4-BE49-F238E27FC236}">
                          <a16:creationId xmlns:a16="http://schemas.microsoft.com/office/drawing/2014/main" id="{00000000-0008-0000-0000-000099000000}"/>
                        </a:ext>
                      </a:extLst>
                    </xdr:cNvPr>
                    <xdr:cNvGrpSpPr/>
                  </xdr:nvGrpSpPr>
                  <xdr:grpSpPr>
                    <a:xfrm>
                      <a:off x="4855463" y="3294225"/>
                      <a:ext cx="981075" cy="971550"/>
                      <a:chOff x="4855463" y="3294225"/>
                      <a:chExt cx="981075" cy="971550"/>
                    </a:xfrm>
                  </xdr:grpSpPr>
                  <xdr:sp macro="" textlink="">
                    <xdr:nvSpPr>
                      <xdr:cNvPr id="154" name="Shape 146">
                        <a:extLst>
                          <a:ext uri="{FF2B5EF4-FFF2-40B4-BE49-F238E27FC236}">
                            <a16:creationId xmlns:a16="http://schemas.microsoft.com/office/drawing/2014/main" id="{00000000-0008-0000-0000-00009A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55463" y="3294225"/>
                        <a:ext cx="981075" cy="9715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5" name="Shape 147">
                        <a:extLst>
                          <a:ext uri="{FF2B5EF4-FFF2-40B4-BE49-F238E27FC236}">
                            <a16:creationId xmlns:a16="http://schemas.microsoft.com/office/drawing/2014/main" id="{00000000-0008-0000-0000-00009B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55463" y="3294225"/>
                        <a:ext cx="981075" cy="971550"/>
                        <a:chOff x="4855463" y="3294225"/>
                        <a:chExt cx="981075" cy="971550"/>
                      </a:xfrm>
                    </xdr:grpSpPr>
                    <xdr:sp macro="" textlink="">
                      <xdr:nvSpPr>
                        <xdr:cNvPr id="156" name="Shape 148">
                          <a:extLst>
                            <a:ext uri="{FF2B5EF4-FFF2-40B4-BE49-F238E27FC236}">
                              <a16:creationId xmlns:a16="http://schemas.microsoft.com/office/drawing/2014/main" id="{00000000-0008-0000-0000-00009C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55463" y="3294225"/>
                          <a:ext cx="981075" cy="9715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7" name="Shape 149">
                          <a:extLst>
                            <a:ext uri="{FF2B5EF4-FFF2-40B4-BE49-F238E27FC236}">
                              <a16:creationId xmlns:a16="http://schemas.microsoft.com/office/drawing/2014/main" id="{00000000-0008-0000-0000-00009D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55463" y="3294225"/>
                          <a:ext cx="981075" cy="971550"/>
                          <a:chOff x="4855463" y="3294225"/>
                          <a:chExt cx="981075" cy="971550"/>
                        </a:xfrm>
                      </xdr:grpSpPr>
                      <xdr:sp macro="" textlink="">
                        <xdr:nvSpPr>
                          <xdr:cNvPr id="158" name="Shape 150">
                            <a:extLst>
                              <a:ext uri="{FF2B5EF4-FFF2-40B4-BE49-F238E27FC236}">
                                <a16:creationId xmlns:a16="http://schemas.microsoft.com/office/drawing/2014/main" id="{00000000-0008-0000-0000-00009E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55463" y="3294225"/>
                            <a:ext cx="981075" cy="9715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9" name="Shape 151">
                            <a:extLst>
                              <a:ext uri="{FF2B5EF4-FFF2-40B4-BE49-F238E27FC236}">
                                <a16:creationId xmlns:a16="http://schemas.microsoft.com/office/drawing/2014/main" id="{00000000-0008-0000-0000-00009F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55463" y="3294225"/>
                            <a:ext cx="981075" cy="971550"/>
                            <a:chOff x="4855463" y="3294225"/>
                            <a:chExt cx="981075" cy="971550"/>
                          </a:xfrm>
                        </xdr:grpSpPr>
                        <xdr:sp macro="" textlink="">
                          <xdr:nvSpPr>
                            <xdr:cNvPr id="160" name="Shape 152">
                              <a:extLst>
                                <a:ext uri="{FF2B5EF4-FFF2-40B4-BE49-F238E27FC236}">
                                  <a16:creationId xmlns:a16="http://schemas.microsoft.com/office/drawing/2014/main" id="{00000000-0008-0000-0000-0000A0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55463" y="3294225"/>
                              <a:ext cx="981075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1" name="Shape 153" title="Zeichnung">
                              <a:extLst>
                                <a:ext uri="{FF2B5EF4-FFF2-40B4-BE49-F238E27FC236}">
                                  <a16:creationId xmlns:a16="http://schemas.microsoft.com/office/drawing/2014/main" id="{00000000-0008-0000-0000-0000A1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55463" y="3294225"/>
                              <a:ext cx="981075" cy="971550"/>
                              <a:chOff x="4855463" y="3294225"/>
                              <a:chExt cx="981075" cy="971550"/>
                            </a:xfrm>
                          </xdr:grpSpPr>
                          <xdr:sp macro="" textlink="">
                            <xdr:nvSpPr>
                              <xdr:cNvPr id="162" name="Shape 154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A2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55463" y="3294225"/>
                                <a:ext cx="981075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3" name="Shape 155">
                                <a:extLst>
                                  <a:ext uri="{FF2B5EF4-FFF2-40B4-BE49-F238E27FC236}">
                                    <a16:creationId xmlns:a16="http://schemas.microsoft.com/office/drawing/2014/main" id="{00000000-0008-0000-0000-0000A3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55463" y="3294225"/>
                                <a:ext cx="981075" cy="971550"/>
                                <a:chOff x="4855463" y="3294225"/>
                                <a:chExt cx="981075" cy="971550"/>
                              </a:xfrm>
                            </xdr:grpSpPr>
                            <xdr:sp macro="" textlink="">
                              <xdr:nvSpPr>
                                <xdr:cNvPr id="164" name="Shape 15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55463" y="3294225"/>
                                  <a:ext cx="981075" cy="9715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5" name="Shape 15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0000-0000A5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55463" y="3294225"/>
                                  <a:ext cx="981075" cy="971550"/>
                                  <a:chOff x="4855463" y="3294225"/>
                                  <a:chExt cx="981075" cy="971550"/>
                                </a:xfrm>
                              </xdr:grpSpPr>
                              <xdr:sp macro="" textlink="">
                                <xdr:nvSpPr>
                                  <xdr:cNvPr id="166" name="Shape 15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A6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55463" y="3294225"/>
                                    <a:ext cx="981075" cy="9715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7" name="Shape 15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0000-0000A7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55463" y="3294225"/>
                                    <a:ext cx="981075" cy="971550"/>
                                    <a:chOff x="4855463" y="3294225"/>
                                    <a:chExt cx="981075" cy="971550"/>
                                  </a:xfrm>
                                </xdr:grpSpPr>
                                <xdr:sp macro="" textlink="">
                                  <xdr:nvSpPr>
                                    <xdr:cNvPr id="168" name="Shape 16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A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855463" y="3294225"/>
                                      <a:ext cx="981075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69" name="Shape 16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0000-0000A9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855463" y="3294225"/>
                                      <a:ext cx="981075" cy="971550"/>
                                      <a:chOff x="4850706" y="3294225"/>
                                      <a:chExt cx="990589" cy="971550"/>
                                    </a:xfrm>
                                  </xdr:grpSpPr>
                                  <xdr:sp macro="" textlink="">
                                    <xdr:nvSpPr>
                                      <xdr:cNvPr id="170" name="Shape 16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AA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50706" y="3294225"/>
                                        <a:ext cx="990575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grpSp>
                                    <xdr:nvGrpSpPr>
                                      <xdr:cNvPr id="171" name="Shape 16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0000-0000AB000000}"/>
                                          </a:ext>
                                        </a:extLst>
                                      </xdr:cNvPr>
                                      <xdr:cNvGrpSpPr/>
                                    </xdr:nvGrpSpPr>
                                    <xdr:grpSpPr>
                                      <a:xfrm>
                                        <a:off x="4850706" y="3294225"/>
                                        <a:ext cx="990589" cy="971550"/>
                                        <a:chOff x="4850700" y="3294225"/>
                                        <a:chExt cx="990589" cy="971550"/>
                                      </a:xfrm>
                                    </xdr:grpSpPr>
                                    <xdr:sp macro="" textlink="">
                                      <xdr:nvSpPr>
                                        <xdr:cNvPr id="172" name="Shape 164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AC000000}"/>
                                            </a:ext>
                                          </a:extLst>
                                        </xdr:cNvPr>
                                        <xdr:cNvSpPr/>
                                      </xdr:nvSpPr>
                                      <xdr:spPr>
                                        <a:xfrm>
                                          <a:off x="4850700" y="3294225"/>
                                          <a:ext cx="990575" cy="971550"/>
                                        </a:xfrm>
                                        <a:prstGeom prst="rect">
                                          <a:avLst/>
                                        </a:prstGeom>
                                        <a:noFill/>
                                        <a:ln>
                                          <a:noFill/>
                                        </a:ln>
                                      </xdr:spPr>
                                      <xdr:txBody>
                                        <a:bodyPr spcFirstLastPara="1" wrap="square" lIns="91425" tIns="91425" rIns="91425" bIns="91425" anchor="ctr" anchorCtr="0">
                                          <a:noAutofit/>
                                        </a:bodyPr>
                                        <a:lstStyle/>
                                        <a:p>
                                          <a:pPr marL="0" lvl="0" indent="0" algn="l" rtl="0">
                                            <a:spcBef>
                                              <a:spcPts val="0"/>
                                            </a:spcBef>
                                            <a:spcAft>
                                              <a:spcPts val="0"/>
                                            </a:spcAft>
                                            <a:buSzPts val="1400"/>
                                            <a:buFont typeface="Arial"/>
                                            <a:buNone/>
                                          </a:pPr>
                                          <a:endParaRPr sz="1400"/>
                                        </a:p>
                                      </xdr:txBody>
                                    </xdr:sp>
                                    <xdr:grpSp>
                                      <xdr:nvGrpSpPr>
                                        <xdr:cNvPr id="173" name="Shape 165">
                                          <a:extLst>
                                            <a:ext uri="{FF2B5EF4-FFF2-40B4-BE49-F238E27FC236}">
                                              <a16:creationId xmlns:a16="http://schemas.microsoft.com/office/drawing/2014/main" id="{00000000-0008-0000-0000-0000AD000000}"/>
                                            </a:ext>
                                          </a:extLst>
                                        </xdr:cNvPr>
                                        <xdr:cNvGrpSpPr/>
                                      </xdr:nvGrpSpPr>
                                      <xdr:grpSpPr>
                                        <a:xfrm>
                                          <a:off x="4850700" y="3294225"/>
                                          <a:ext cx="990589" cy="971550"/>
                                          <a:chOff x="2279374" y="2464903"/>
                                          <a:chExt cx="974025" cy="995116"/>
                                        </a:xfrm>
                                      </xdr:grpSpPr>
                                      <xdr:sp macro="" textlink="">
                                        <xdr:nvSpPr>
                                          <xdr:cNvPr id="174" name="Shape 166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AE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974025" cy="995100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  <xdr:txBody>
                                          <a:bodyPr spcFirstLastPara="1" wrap="square" lIns="91425" tIns="91425" rIns="91425" bIns="91425" anchor="ctr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400"/>
                                              <a:buFont typeface="Arial"/>
                                              <a:buNone/>
                                            </a:pPr>
                                            <a:endParaRPr sz="1400"/>
                                          </a:p>
                                        </xdr:txBody>
                                      </xdr:sp>
                                      <xdr:sp macro="" textlink="">
                                        <xdr:nvSpPr>
                                          <xdr:cNvPr id="175" name="Shape 167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AF000000}"/>
                                              </a:ext>
                                            </a:extLst>
                                          </xdr:cNvPr>
                                          <xdr:cNvSpPr/>
                                        </xdr:nvSpPr>
                                        <xdr:spPr>
                                          <a:xfrm>
                                            <a:off x="2279374" y="2464903"/>
                                            <a:ext cx="808383" cy="165653"/>
                                          </a:xfrm>
                                          <a:prstGeom prst="curvedDownArrow">
                                            <a:avLst>
                                              <a:gd name="adj1" fmla="val 25000"/>
                                              <a:gd name="adj2" fmla="val 50000"/>
                                              <a:gd name="adj3" fmla="val 25000"/>
                                            </a:avLst>
                                          </a:prstGeom>
                                          <a:solidFill>
                                            <a:srgbClr val="1F3C73"/>
                                          </a:solidFill>
                                          <a:ln w="12700" cap="flat" cmpd="sng">
                                            <a:solidFill>
                                              <a:srgbClr val="1F3C73"/>
                                            </a:solidFill>
                                            <a:prstDash val="solid"/>
                                            <a:miter lim="800000"/>
                                            <a:headEnd type="none" w="sm" len="sm"/>
                                            <a:tailEnd type="none" w="sm" len="sm"/>
                                          </a:ln>
                                        </xdr:spPr>
                                        <xdr:txBody>
                                          <a:bodyPr spcFirstLastPara="1" wrap="square" lIns="91425" tIns="45700" rIns="91425" bIns="45700" anchor="t" anchorCtr="0">
                                            <a:noAutofit/>
                                          </a:bodyPr>
                                          <a:lstStyle/>
                                          <a:p>
                                            <a:pPr marL="0" lvl="0" indent="0" algn="l" rtl="0">
                                              <a:spcBef>
                                                <a:spcPts val="0"/>
                                              </a:spcBef>
                                              <a:spcAft>
                                                <a:spcPts val="0"/>
                                              </a:spcAft>
                                              <a:buSzPts val="1100"/>
                                              <a:buFont typeface="Arial"/>
                                              <a:buNone/>
                                            </a:pPr>
                                            <a:endParaRPr sz="1100">
                                              <a:solidFill>
                                                <a:schemeClr val="dk1"/>
                                              </a:solidFill>
                                            </a:endParaRPr>
                                          </a:p>
                                        </xdr:txBody>
                                      </xdr:sp>
                                      <xdr:pic>
                                        <xdr:nvPicPr>
                                          <xdr:cNvPr id="176" name="Shape 168">
                                            <a:extLst>
                                              <a:ext uri="{FF2B5EF4-FFF2-40B4-BE49-F238E27FC236}">
                                                <a16:creationId xmlns:a16="http://schemas.microsoft.com/office/drawing/2014/main" id="{00000000-0008-0000-0000-0000B0000000}"/>
                                              </a:ext>
                                            </a:extLst>
                                          </xdr:cNvPr>
                                          <xdr:cNvPicPr preferRelativeResize="0"/>
                                        </xdr:nvPicPr>
                                        <xdr:blipFill rotWithShape="1">
                                          <a:blip xmlns:r="http://schemas.openxmlformats.org/officeDocument/2006/relationships" r:embed="rId2">
                                            <a:alphaModFix/>
                                          </a:blip>
                                          <a:srcRect/>
                                          <a:stretch/>
                                        </xdr:blipFill>
                                        <xdr:spPr>
                                          <a:xfrm>
                                            <a:off x="2696209" y="2529467"/>
                                            <a:ext cx="550958" cy="930552"/>
                                          </a:xfrm>
                                          <a:prstGeom prst="rect">
                                            <a:avLst/>
                                          </a:prstGeom>
                                          <a:noFill/>
                                          <a:ln>
                                            <a:noFill/>
                                          </a:ln>
                                        </xdr:spPr>
                                      </xdr:pic>
                                    </xdr:grpSp>
                                  </xdr:grpSp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13</xdr:col>
      <xdr:colOff>600075</xdr:colOff>
      <xdr:row>38</xdr:row>
      <xdr:rowOff>66675</xdr:rowOff>
    </xdr:from>
    <xdr:ext cx="200025" cy="685800"/>
    <xdr:grpSp>
      <xdr:nvGrpSpPr>
        <xdr:cNvPr id="177" name="Shape 2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GrpSpPr/>
      </xdr:nvGrpSpPr>
      <xdr:grpSpPr>
        <a:xfrm>
          <a:off x="10885170" y="6171976"/>
          <a:ext cx="200025" cy="685800"/>
          <a:chOff x="4907358" y="3437100"/>
          <a:chExt cx="877286" cy="685796"/>
        </a:xfrm>
      </xdr:grpSpPr>
      <xdr:grpSp>
        <xdr:nvGrpSpPr>
          <xdr:cNvPr id="178" name="Shape 169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GrpSpPr/>
        </xdr:nvGrpSpPr>
        <xdr:grpSpPr>
          <a:xfrm>
            <a:off x="4907358" y="3437100"/>
            <a:ext cx="877286" cy="685796"/>
            <a:chOff x="5245741" y="3433323"/>
            <a:chExt cx="200518" cy="693350"/>
          </a:xfrm>
        </xdr:grpSpPr>
        <xdr:sp macro="" textlink="">
          <xdr:nvSpPr>
            <xdr:cNvPr id="179" name="Shape 4">
              <a:extLst>
                <a:ext uri="{FF2B5EF4-FFF2-40B4-BE49-F238E27FC236}">
                  <a16:creationId xmlns:a16="http://schemas.microsoft.com/office/drawing/2014/main" id="{00000000-0008-0000-0000-0000B3000000}"/>
                </a:ext>
              </a:extLst>
            </xdr:cNvPr>
            <xdr:cNvSpPr/>
          </xdr:nvSpPr>
          <xdr:spPr>
            <a:xfrm>
              <a:off x="5323141" y="3433323"/>
              <a:ext cx="45700" cy="69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0" name="Shape 170">
              <a:extLst>
                <a:ext uri="{FF2B5EF4-FFF2-40B4-BE49-F238E27FC236}">
                  <a16:creationId xmlns:a16="http://schemas.microsoft.com/office/drawing/2014/main" id="{00000000-0008-0000-0000-0000B4000000}"/>
                </a:ext>
              </a:extLst>
            </xdr:cNvPr>
            <xdr:cNvGrpSpPr/>
          </xdr:nvGrpSpPr>
          <xdr:grpSpPr>
            <a:xfrm rot="780000" flipH="1">
              <a:off x="5323141" y="3433323"/>
              <a:ext cx="45719" cy="693354"/>
              <a:chOff x="4864451" y="3280208"/>
              <a:chExt cx="963098" cy="999585"/>
            </a:xfrm>
          </xdr:grpSpPr>
          <xdr:sp macro="" textlink="">
            <xdr:nvSpPr>
              <xdr:cNvPr id="181" name="Shape 171">
                <a:extLst>
                  <a:ext uri="{FF2B5EF4-FFF2-40B4-BE49-F238E27FC236}">
                    <a16:creationId xmlns:a16="http://schemas.microsoft.com/office/drawing/2014/main" id="{00000000-0008-0000-0000-0000B5000000}"/>
                  </a:ext>
                </a:extLst>
              </xdr:cNvPr>
              <xdr:cNvSpPr/>
            </xdr:nvSpPr>
            <xdr:spPr>
              <a:xfrm>
                <a:off x="4864451" y="3280208"/>
                <a:ext cx="963075" cy="9995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82" name="Shape 172">
                <a:extLst>
                  <a:ext uri="{FF2B5EF4-FFF2-40B4-BE49-F238E27FC236}">
                    <a16:creationId xmlns:a16="http://schemas.microsoft.com/office/drawing/2014/main" id="{00000000-0008-0000-0000-0000B6000000}"/>
                  </a:ext>
                </a:extLst>
              </xdr:cNvPr>
              <xdr:cNvGrpSpPr/>
            </xdr:nvGrpSpPr>
            <xdr:grpSpPr>
              <a:xfrm>
                <a:off x="4864451" y="3280210"/>
                <a:ext cx="963098" cy="999583"/>
                <a:chOff x="4924710" y="3338619"/>
                <a:chExt cx="842580" cy="882762"/>
              </a:xfrm>
            </xdr:grpSpPr>
            <xdr:sp macro="" textlink="">
              <xdr:nvSpPr>
                <xdr:cNvPr id="183" name="Shape 173">
                  <a:extLst>
                    <a:ext uri="{FF2B5EF4-FFF2-40B4-BE49-F238E27FC236}">
                      <a16:creationId xmlns:a16="http://schemas.microsoft.com/office/drawing/2014/main" id="{00000000-0008-0000-0000-0000B7000000}"/>
                    </a:ext>
                  </a:extLst>
                </xdr:cNvPr>
                <xdr:cNvSpPr/>
              </xdr:nvSpPr>
              <xdr:spPr>
                <a:xfrm>
                  <a:off x="4983511" y="3393057"/>
                  <a:ext cx="724975" cy="773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4" name="Shape 174">
                  <a:extLst>
                    <a:ext uri="{FF2B5EF4-FFF2-40B4-BE49-F238E27FC236}">
                      <a16:creationId xmlns:a16="http://schemas.microsoft.com/office/drawing/2014/main" id="{00000000-0008-0000-0000-0000B8000000}"/>
                    </a:ext>
                  </a:extLst>
                </xdr:cNvPr>
                <xdr:cNvGrpSpPr/>
              </xdr:nvGrpSpPr>
              <xdr:grpSpPr>
                <a:xfrm rot="569020">
                  <a:off x="4983511" y="3393057"/>
                  <a:ext cx="724978" cy="773887"/>
                  <a:chOff x="5165025" y="3494250"/>
                  <a:chExt cx="361950" cy="571500"/>
                </a:xfrm>
              </xdr:grpSpPr>
              <xdr:sp macro="" textlink="">
                <xdr:nvSpPr>
                  <xdr:cNvPr id="185" name="Shape 175">
                    <a:extLst>
                      <a:ext uri="{FF2B5EF4-FFF2-40B4-BE49-F238E27FC236}">
                        <a16:creationId xmlns:a16="http://schemas.microsoft.com/office/drawing/2014/main" id="{00000000-0008-0000-0000-0000B9000000}"/>
                      </a:ext>
                    </a:extLst>
                  </xdr:cNvPr>
                  <xdr:cNvSpPr/>
                </xdr:nvSpPr>
                <xdr:spPr>
                  <a:xfrm>
                    <a:off x="5165025" y="3494250"/>
                    <a:ext cx="361950" cy="571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86" name="Shape 176">
                    <a:extLst>
                      <a:ext uri="{FF2B5EF4-FFF2-40B4-BE49-F238E27FC236}">
                        <a16:creationId xmlns:a16="http://schemas.microsoft.com/office/drawing/2014/main" id="{00000000-0008-0000-0000-0000BA000000}"/>
                      </a:ext>
                    </a:extLst>
                  </xdr:cNvPr>
                  <xdr:cNvGrpSpPr/>
                </xdr:nvGrpSpPr>
                <xdr:grpSpPr>
                  <a:xfrm>
                    <a:off x="5165025" y="3494250"/>
                    <a:ext cx="361950" cy="571500"/>
                    <a:chOff x="5165025" y="3494250"/>
                    <a:chExt cx="361950" cy="571500"/>
                  </a:xfrm>
                </xdr:grpSpPr>
                <xdr:sp macro="" textlink="">
                  <xdr:nvSpPr>
                    <xdr:cNvPr id="187" name="Shape 177">
                      <a:extLst>
                        <a:ext uri="{FF2B5EF4-FFF2-40B4-BE49-F238E27FC236}">
                          <a16:creationId xmlns:a16="http://schemas.microsoft.com/office/drawing/2014/main" id="{00000000-0008-0000-0000-0000BB000000}"/>
                        </a:ext>
                      </a:extLst>
                    </xdr:cNvPr>
                    <xdr:cNvSpPr/>
                  </xdr:nvSpPr>
                  <xdr:spPr>
                    <a:xfrm>
                      <a:off x="5165025" y="3494250"/>
                      <a:ext cx="361950" cy="571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88" name="Shape 178">
                      <a:extLst>
                        <a:ext uri="{FF2B5EF4-FFF2-40B4-BE49-F238E27FC236}">
                          <a16:creationId xmlns:a16="http://schemas.microsoft.com/office/drawing/2014/main" id="{00000000-0008-0000-0000-0000BC000000}"/>
                        </a:ext>
                      </a:extLst>
                    </xdr:cNvPr>
                    <xdr:cNvGrpSpPr/>
                  </xdr:nvGrpSpPr>
                  <xdr:grpSpPr>
                    <a:xfrm>
                      <a:off x="5165025" y="3494250"/>
                      <a:ext cx="361950" cy="571500"/>
                      <a:chOff x="5165025" y="3494250"/>
                      <a:chExt cx="361950" cy="571500"/>
                    </a:xfrm>
                  </xdr:grpSpPr>
                  <xdr:sp macro="" textlink="">
                    <xdr:nvSpPr>
                      <xdr:cNvPr id="189" name="Shape 179">
                        <a:extLst>
                          <a:ext uri="{FF2B5EF4-FFF2-40B4-BE49-F238E27FC236}">
                            <a16:creationId xmlns:a16="http://schemas.microsoft.com/office/drawing/2014/main" id="{00000000-0008-0000-0000-0000BD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5165025" y="3494250"/>
                        <a:ext cx="361950" cy="571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0" name="Shape 180">
                        <a:extLst>
                          <a:ext uri="{FF2B5EF4-FFF2-40B4-BE49-F238E27FC236}">
                            <a16:creationId xmlns:a16="http://schemas.microsoft.com/office/drawing/2014/main" id="{00000000-0008-0000-0000-0000BE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165025" y="3494250"/>
                        <a:ext cx="361950" cy="571500"/>
                        <a:chOff x="5165025" y="3494250"/>
                        <a:chExt cx="361950" cy="571500"/>
                      </a:xfrm>
                    </xdr:grpSpPr>
                    <xdr:sp macro="" textlink="">
                      <xdr:nvSpPr>
                        <xdr:cNvPr id="191" name="Shape 181">
                          <a:extLst>
                            <a:ext uri="{FF2B5EF4-FFF2-40B4-BE49-F238E27FC236}">
                              <a16:creationId xmlns:a16="http://schemas.microsoft.com/office/drawing/2014/main" id="{00000000-0008-0000-0000-0000B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65025" y="3494250"/>
                          <a:ext cx="361950" cy="5715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2" name="Shape 182" title="Zeichnung">
                          <a:extLst>
                            <a:ext uri="{FF2B5EF4-FFF2-40B4-BE49-F238E27FC236}">
                              <a16:creationId xmlns:a16="http://schemas.microsoft.com/office/drawing/2014/main" id="{00000000-0008-0000-0000-0000C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65025" y="3494250"/>
                          <a:ext cx="361950" cy="571500"/>
                          <a:chOff x="5131688" y="3522825"/>
                          <a:chExt cx="428625" cy="514350"/>
                        </a:xfrm>
                      </xdr:grpSpPr>
                      <xdr:sp macro="" textlink="">
                        <xdr:nvSpPr>
                          <xdr:cNvPr id="193" name="Shape 183">
                            <a:extLst>
                              <a:ext uri="{FF2B5EF4-FFF2-40B4-BE49-F238E27FC236}">
                                <a16:creationId xmlns:a16="http://schemas.microsoft.com/office/drawing/2014/main" id="{00000000-0008-0000-0000-0000C1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31688" y="3522825"/>
                            <a:ext cx="428625" cy="5143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cxnSp macro="">
                        <xdr:nvCxnSpPr>
                          <xdr:cNvPr id="194" name="Shape 184">
                            <a:extLst>
                              <a:ext uri="{FF2B5EF4-FFF2-40B4-BE49-F238E27FC236}">
                                <a16:creationId xmlns:a16="http://schemas.microsoft.com/office/drawing/2014/main" id="{00000000-0008-0000-0000-0000C2000000}"/>
                              </a:ext>
                            </a:extLst>
                          </xdr:cNvPr>
                          <xdr:cNvCxnSpPr/>
                        </xdr:nvCxnSpPr>
                        <xdr:spPr>
                          <a:xfrm flipH="1">
                            <a:off x="5131688" y="3522825"/>
                            <a:ext cx="428625" cy="514350"/>
                          </a:xfrm>
                          <a:prstGeom prst="straightConnector1">
                            <a:avLst/>
                          </a:prstGeom>
                          <a:noFill/>
                          <a:ln w="57150" cap="flat" cmpd="sng">
                            <a:solidFill>
                              <a:schemeClr val="dk1"/>
                            </a:solidFill>
                            <a:prstDash val="solid"/>
                            <a:miter lim="800000"/>
                            <a:headEnd type="none" w="sm" len="sm"/>
                            <a:tailEnd type="triangle" w="med" len="med"/>
                          </a:ln>
                        </xdr:spPr>
                      </xdr:cxn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7</xdr:col>
      <xdr:colOff>341398</xdr:colOff>
      <xdr:row>1</xdr:row>
      <xdr:rowOff>10865</xdr:rowOff>
    </xdr:from>
    <xdr:ext cx="850729" cy="479284"/>
    <xdr:pic>
      <xdr:nvPicPr>
        <xdr:cNvPr id="196" name="image3.pn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95986" y="178953"/>
          <a:ext cx="850729" cy="479284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527957</xdr:colOff>
      <xdr:row>39</xdr:row>
      <xdr:rowOff>560070</xdr:rowOff>
    </xdr:from>
    <xdr:ext cx="1409700" cy="1381125"/>
    <xdr:pic>
      <xdr:nvPicPr>
        <xdr:cNvPr id="197" name="image1.png" title="Bild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1557" y="6977199"/>
          <a:ext cx="1409700" cy="1381125"/>
        </a:xfrm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228600</xdr:colOff>
      <xdr:row>49</xdr:row>
      <xdr:rowOff>133350</xdr:rowOff>
    </xdr:from>
    <xdr:ext cx="3190875" cy="2276475"/>
    <xdr:pic>
      <xdr:nvPicPr>
        <xdr:cNvPr id="198" name="image4.png" title="Bild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342900</xdr:colOff>
      <xdr:row>64</xdr:row>
      <xdr:rowOff>66675</xdr:rowOff>
    </xdr:from>
    <xdr:ext cx="3886200" cy="3009900"/>
    <xdr:pic>
      <xdr:nvPicPr>
        <xdr:cNvPr id="199" name="image5.pn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544285</xdr:colOff>
      <xdr:row>41</xdr:row>
      <xdr:rowOff>181792</xdr:rowOff>
    </xdr:from>
    <xdr:ext cx="324667" cy="508091"/>
    <xdr:pic>
      <xdr:nvPicPr>
        <xdr:cNvPr id="195" name="image1.png" title="Bild">
          <a:extLst>
            <a:ext uri="{FF2B5EF4-FFF2-40B4-BE49-F238E27FC236}">
              <a16:creationId xmlns:a16="http://schemas.microsoft.com/office/drawing/2014/main" id="{2605ED44-2317-4FFF-8D32-28EA0FB05BF9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print">
          <a:duotone>
            <a:prstClr val="black"/>
            <a:srgbClr val="3BB174">
              <a:tint val="45000"/>
              <a:satMod val="400000"/>
            </a:srgbClr>
          </a:duotone>
        </a:blip>
        <a:srcRect l="40379" t="40413" r="36590" b="22799"/>
        <a:stretch>
          <a:fillRect/>
        </a:stretch>
      </xdr:blipFill>
      <xdr:spPr>
        <a:xfrm>
          <a:off x="10853056" y="7535092"/>
          <a:ext cx="324667" cy="508091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2</xdr:row>
      <xdr:rowOff>89562</xdr:rowOff>
    </xdr:from>
    <xdr:ext cx="2019300" cy="68193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300" y="489612"/>
          <a:ext cx="2019300" cy="68193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05"/>
  <sheetViews>
    <sheetView showGridLines="0" tabSelected="1" zoomScale="85" zoomScaleNormal="85" workbookViewId="0">
      <selection activeCell="L5" sqref="L5"/>
    </sheetView>
  </sheetViews>
  <sheetFormatPr baseColWidth="10" defaultColWidth="14.44140625" defaultRowHeight="15" customHeight="1"/>
  <cols>
    <col min="1" max="1" width="15.5546875" customWidth="1"/>
    <col min="2" max="2" width="4.5546875" customWidth="1"/>
    <col min="3" max="3" width="15.5546875" customWidth="1"/>
    <col min="4" max="4" width="21.44140625" customWidth="1"/>
    <col min="5" max="5" width="10.5546875" customWidth="1"/>
    <col min="6" max="6" width="15.6640625" customWidth="1"/>
    <col min="7" max="7" width="10.88671875" customWidth="1"/>
    <col min="8" max="8" width="12.44140625" customWidth="1"/>
    <col min="9" max="9" width="10.5546875" customWidth="1"/>
    <col min="10" max="11" width="5.33203125" customWidth="1"/>
    <col min="12" max="12" width="14.109375" customWidth="1"/>
    <col min="13" max="13" width="8" customWidth="1"/>
    <col min="14" max="14" width="19.33203125" customWidth="1"/>
    <col min="15" max="15" width="16.5546875" customWidth="1"/>
    <col min="16" max="16" width="10.88671875" customWidth="1"/>
    <col min="17" max="17" width="7.6640625" customWidth="1"/>
    <col min="18" max="18" width="6.5546875" customWidth="1"/>
    <col min="19" max="22" width="10.5546875" customWidth="1"/>
  </cols>
  <sheetData>
    <row r="1" spans="1:27" ht="14.25" customHeight="1">
      <c r="A1" s="1"/>
      <c r="B1" s="42"/>
      <c r="C1" s="43"/>
      <c r="D1" s="43"/>
      <c r="E1" s="43"/>
      <c r="F1" s="43"/>
      <c r="G1" s="43"/>
      <c r="H1" s="43"/>
      <c r="I1" s="43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4"/>
      <c r="W1" s="4"/>
      <c r="X1" s="4"/>
      <c r="Y1" s="4"/>
      <c r="Z1" s="4"/>
      <c r="AA1" s="5"/>
    </row>
    <row r="2" spans="1:27" ht="14.25" customHeight="1">
      <c r="A2" s="3"/>
      <c r="B2" s="6"/>
      <c r="C2" s="204" t="s">
        <v>75</v>
      </c>
      <c r="D2" s="204"/>
      <c r="E2" s="204"/>
      <c r="F2" s="204"/>
      <c r="G2" s="204"/>
      <c r="H2" s="44"/>
      <c r="I2" s="44"/>
      <c r="J2" s="45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4"/>
      <c r="AA2" s="5"/>
    </row>
    <row r="3" spans="1:27" ht="14.25" customHeight="1">
      <c r="A3" s="3"/>
      <c r="B3" s="6"/>
      <c r="C3" s="204"/>
      <c r="D3" s="204"/>
      <c r="E3" s="204"/>
      <c r="F3" s="204"/>
      <c r="G3" s="204"/>
      <c r="H3" s="44"/>
      <c r="I3" s="44"/>
      <c r="J3" s="45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4"/>
      <c r="W3" s="4"/>
      <c r="X3" s="4"/>
      <c r="Y3" s="4"/>
      <c r="Z3" s="4"/>
      <c r="AA3" s="5"/>
    </row>
    <row r="4" spans="1:27" ht="14.25" customHeight="1">
      <c r="A4" s="3"/>
      <c r="B4" s="6"/>
      <c r="C4" s="204"/>
      <c r="D4" s="204"/>
      <c r="E4" s="204"/>
      <c r="F4" s="204"/>
      <c r="G4" s="204"/>
      <c r="H4" s="44"/>
      <c r="I4" s="44"/>
      <c r="J4" s="45"/>
      <c r="K4" s="3"/>
      <c r="L4" s="3"/>
      <c r="M4" s="175"/>
      <c r="N4" s="176"/>
      <c r="O4" s="176"/>
      <c r="P4" s="3"/>
      <c r="Q4" s="3"/>
      <c r="R4" s="3"/>
      <c r="S4" s="3"/>
      <c r="T4" s="3"/>
      <c r="U4" s="3"/>
      <c r="V4" s="4"/>
      <c r="W4" s="4"/>
      <c r="X4" s="4"/>
      <c r="Y4" s="4"/>
      <c r="Z4" s="4"/>
      <c r="AA4" s="5"/>
    </row>
    <row r="5" spans="1:27" ht="10.5" customHeight="1">
      <c r="A5" s="3"/>
      <c r="B5" s="6"/>
      <c r="C5" s="44"/>
      <c r="D5" s="44"/>
      <c r="E5" s="44"/>
      <c r="F5" s="44"/>
      <c r="G5" s="44"/>
      <c r="H5" s="44"/>
      <c r="I5" s="44"/>
      <c r="J5" s="45"/>
      <c r="K5" s="3"/>
      <c r="L5" s="3"/>
      <c r="M5" s="177"/>
      <c r="N5" s="178"/>
      <c r="O5" s="178"/>
      <c r="P5" s="3"/>
      <c r="Q5" s="3"/>
      <c r="R5" s="3"/>
      <c r="S5" s="3"/>
      <c r="T5" s="3"/>
      <c r="U5" s="3"/>
      <c r="V5" s="4"/>
      <c r="W5" s="4"/>
      <c r="X5" s="4"/>
      <c r="Y5" s="4"/>
      <c r="Z5" s="4"/>
      <c r="AA5" s="5"/>
    </row>
    <row r="6" spans="1:27" ht="14.4">
      <c r="A6" s="3"/>
      <c r="B6" s="42"/>
      <c r="C6" s="43"/>
      <c r="D6" s="43"/>
      <c r="E6" s="43"/>
      <c r="F6" s="43"/>
      <c r="G6" s="43"/>
      <c r="H6" s="43"/>
      <c r="I6" s="43"/>
      <c r="J6" s="2"/>
      <c r="K6" s="3"/>
      <c r="L6" s="3"/>
      <c r="M6" s="177"/>
      <c r="N6" s="178"/>
      <c r="O6" s="178"/>
      <c r="P6" s="3"/>
      <c r="Q6" s="3"/>
      <c r="R6" s="3"/>
      <c r="S6" s="3"/>
      <c r="T6" s="3"/>
      <c r="U6" s="3"/>
      <c r="V6" s="4"/>
      <c r="W6" s="4"/>
      <c r="X6" s="4"/>
      <c r="Y6" s="4"/>
      <c r="Z6" s="4"/>
      <c r="AA6" s="5"/>
    </row>
    <row r="7" spans="1:27" ht="20.399999999999999">
      <c r="A7" s="3"/>
      <c r="B7" s="6"/>
      <c r="C7" s="144" t="s">
        <v>0</v>
      </c>
      <c r="D7" s="145"/>
      <c r="E7" s="179" t="s">
        <v>1</v>
      </c>
      <c r="F7" s="180"/>
      <c r="G7" s="181"/>
      <c r="H7" s="44"/>
      <c r="I7" s="44"/>
      <c r="J7" s="45"/>
      <c r="K7" s="3"/>
      <c r="L7" s="3"/>
      <c r="M7" s="177"/>
      <c r="N7" s="178"/>
      <c r="O7" s="178"/>
      <c r="P7" s="3"/>
      <c r="Q7" s="3"/>
      <c r="R7" s="3"/>
      <c r="S7" s="3"/>
      <c r="T7" s="3"/>
      <c r="U7" s="3"/>
      <c r="V7" s="4"/>
      <c r="W7" s="4"/>
      <c r="X7" s="4"/>
      <c r="Y7" s="4"/>
      <c r="Z7" s="4"/>
      <c r="AA7" s="5"/>
    </row>
    <row r="8" spans="1:27" ht="9.75" customHeight="1">
      <c r="A8" s="3"/>
      <c r="B8" s="6"/>
      <c r="C8" s="44"/>
      <c r="D8" s="44"/>
      <c r="E8" s="44"/>
      <c r="F8" s="44"/>
      <c r="G8" s="44"/>
      <c r="H8" s="44"/>
      <c r="I8" s="44"/>
      <c r="J8" s="45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4"/>
      <c r="W8" s="4"/>
      <c r="X8" s="4"/>
      <c r="Y8" s="4"/>
      <c r="Z8" s="4"/>
      <c r="AA8" s="5"/>
    </row>
    <row r="9" spans="1:27" ht="9.75" customHeight="1">
      <c r="A9" s="3"/>
      <c r="B9" s="6"/>
      <c r="C9" s="44"/>
      <c r="D9" s="44"/>
      <c r="E9" s="44"/>
      <c r="F9" s="44"/>
      <c r="G9" s="44"/>
      <c r="H9" s="44"/>
      <c r="I9" s="44"/>
      <c r="J9" s="45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4"/>
      <c r="W9" s="4"/>
      <c r="X9" s="4"/>
      <c r="Y9" s="4"/>
      <c r="Z9" s="4"/>
      <c r="AA9" s="5"/>
    </row>
    <row r="10" spans="1:27" ht="20.399999999999999">
      <c r="A10" s="7"/>
      <c r="B10" s="8"/>
      <c r="C10" s="205" t="s">
        <v>63</v>
      </c>
      <c r="D10" s="205"/>
      <c r="E10" s="205"/>
      <c r="F10" s="205"/>
      <c r="G10" s="205"/>
      <c r="H10" s="205"/>
      <c r="I10" s="205"/>
      <c r="J10" s="46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9"/>
      <c r="W10" s="9"/>
      <c r="X10" s="9"/>
      <c r="Y10" s="9"/>
      <c r="Z10" s="9"/>
      <c r="AA10" s="10"/>
    </row>
    <row r="11" spans="1:27" ht="14.25" customHeight="1">
      <c r="A11" s="3"/>
      <c r="B11" s="6"/>
      <c r="C11" s="44"/>
      <c r="D11" s="44"/>
      <c r="E11" s="44"/>
      <c r="F11" s="44"/>
      <c r="G11" s="44"/>
      <c r="H11" s="44"/>
      <c r="I11" s="44"/>
      <c r="J11" s="45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4"/>
      <c r="W11" s="4"/>
      <c r="X11" s="4"/>
      <c r="Y11" s="4"/>
      <c r="Z11" s="4"/>
      <c r="AA11" s="5"/>
    </row>
    <row r="12" spans="1:27" ht="14.25" customHeight="1">
      <c r="A12" s="3"/>
      <c r="B12" s="6"/>
      <c r="C12" s="44"/>
      <c r="D12" s="40" t="s">
        <v>2</v>
      </c>
      <c r="E12" s="41" t="s">
        <v>3</v>
      </c>
      <c r="F12" s="41" t="s">
        <v>4</v>
      </c>
      <c r="G12" s="41" t="s">
        <v>5</v>
      </c>
      <c r="H12" s="41" t="s">
        <v>6</v>
      </c>
      <c r="I12" s="41" t="s">
        <v>7</v>
      </c>
      <c r="J12" s="45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4"/>
      <c r="W12" s="4"/>
      <c r="X12" s="4"/>
      <c r="Y12" s="4"/>
      <c r="Z12" s="4"/>
      <c r="AA12" s="5"/>
    </row>
    <row r="13" spans="1:27" ht="14.25" customHeight="1">
      <c r="A13" s="3"/>
      <c r="B13" s="6"/>
      <c r="C13" s="44"/>
      <c r="D13" s="11" t="s">
        <v>8</v>
      </c>
      <c r="E13" s="12">
        <f>E14</f>
        <v>0</v>
      </c>
      <c r="F13" s="12">
        <f t="shared" ref="F13:I13" si="0">E13*F14</f>
        <v>0</v>
      </c>
      <c r="G13" s="12">
        <f t="shared" si="0"/>
        <v>0</v>
      </c>
      <c r="H13" s="12">
        <f t="shared" si="0"/>
        <v>0</v>
      </c>
      <c r="I13" s="12">
        <f t="shared" si="0"/>
        <v>0</v>
      </c>
      <c r="J13" s="45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4"/>
      <c r="W13" s="4"/>
      <c r="X13" s="4"/>
      <c r="Y13" s="4"/>
      <c r="Z13" s="4"/>
      <c r="AA13" s="5"/>
    </row>
    <row r="14" spans="1:27" ht="14.25" customHeight="1">
      <c r="A14" s="3"/>
      <c r="B14" s="6"/>
      <c r="C14" s="44"/>
      <c r="D14" s="13" t="s">
        <v>9</v>
      </c>
      <c r="E14" s="14"/>
      <c r="F14" s="14"/>
      <c r="G14" s="14"/>
      <c r="H14" s="14"/>
      <c r="I14" s="14"/>
      <c r="J14" s="45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4"/>
      <c r="W14" s="4"/>
      <c r="X14" s="4"/>
      <c r="Y14" s="4"/>
      <c r="Z14" s="4"/>
      <c r="AA14" s="5"/>
    </row>
    <row r="15" spans="1:27" ht="14.25" customHeight="1">
      <c r="A15" s="3"/>
      <c r="B15" s="6"/>
      <c r="C15" s="44"/>
      <c r="D15" s="15" t="s">
        <v>10</v>
      </c>
      <c r="E15" s="16">
        <v>40</v>
      </c>
      <c r="F15" s="16">
        <v>40</v>
      </c>
      <c r="G15" s="16">
        <v>40</v>
      </c>
      <c r="H15" s="16">
        <v>40</v>
      </c>
      <c r="I15" s="16">
        <v>40</v>
      </c>
      <c r="J15" s="45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4"/>
      <c r="W15" s="4"/>
      <c r="X15" s="4"/>
      <c r="Y15" s="4"/>
      <c r="Z15" s="4"/>
      <c r="AA15" s="5"/>
    </row>
    <row r="16" spans="1:27" ht="12.75" hidden="1" customHeight="1">
      <c r="A16" s="3"/>
      <c r="B16" s="6"/>
      <c r="C16" s="44"/>
      <c r="D16" s="44"/>
      <c r="E16" s="44"/>
      <c r="F16" s="44"/>
      <c r="G16" s="44"/>
      <c r="H16" s="44"/>
      <c r="I16" s="44"/>
      <c r="J16" s="45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4"/>
      <c r="W16" s="4"/>
      <c r="X16" s="4"/>
      <c r="Y16" s="4"/>
      <c r="Z16" s="4"/>
      <c r="AA16" s="5"/>
    </row>
    <row r="17" spans="1:27" ht="14.25" hidden="1" customHeight="1">
      <c r="A17" s="3"/>
      <c r="B17" s="6"/>
      <c r="C17" s="44"/>
      <c r="D17" s="47"/>
      <c r="E17" s="47"/>
      <c r="F17" s="47"/>
      <c r="G17" s="47"/>
      <c r="H17" s="47"/>
      <c r="I17" s="47"/>
      <c r="J17" s="45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4"/>
      <c r="W17" s="4"/>
      <c r="X17" s="4"/>
      <c r="Y17" s="4"/>
      <c r="Z17" s="4"/>
      <c r="AA17" s="5"/>
    </row>
    <row r="18" spans="1:27" ht="14.25" hidden="1" customHeight="1">
      <c r="A18" s="3"/>
      <c r="B18" s="6"/>
      <c r="C18" s="44"/>
      <c r="D18" s="47"/>
      <c r="E18" s="47"/>
      <c r="F18" s="47"/>
      <c r="G18" s="47"/>
      <c r="H18" s="47"/>
      <c r="I18" s="47"/>
      <c r="J18" s="45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4"/>
      <c r="W18" s="4"/>
      <c r="X18" s="4"/>
      <c r="Y18" s="4"/>
      <c r="Z18" s="4"/>
      <c r="AA18" s="5"/>
    </row>
    <row r="19" spans="1:27" ht="14.25" hidden="1" customHeight="1">
      <c r="A19" s="3"/>
      <c r="B19" s="6"/>
      <c r="C19" s="44"/>
      <c r="D19" s="47" t="e">
        <f>E15/E14</f>
        <v>#DIV/0!</v>
      </c>
      <c r="E19" s="47"/>
      <c r="F19" s="48" t="e">
        <f t="shared" ref="F19:I19" si="1">F15/F14</f>
        <v>#DIV/0!</v>
      </c>
      <c r="G19" s="49" t="e">
        <f t="shared" si="1"/>
        <v>#DIV/0!</v>
      </c>
      <c r="H19" s="49" t="e">
        <f t="shared" si="1"/>
        <v>#DIV/0!</v>
      </c>
      <c r="I19" s="48" t="e">
        <f t="shared" si="1"/>
        <v>#DIV/0!</v>
      </c>
      <c r="J19" s="45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4"/>
      <c r="W19" s="4"/>
      <c r="X19" s="4"/>
      <c r="Y19" s="4"/>
      <c r="Z19" s="4"/>
      <c r="AA19" s="5"/>
    </row>
    <row r="20" spans="1:27" ht="14.25" hidden="1" customHeight="1">
      <c r="A20" s="3"/>
      <c r="B20" s="6"/>
      <c r="C20" s="44"/>
      <c r="D20" s="47"/>
      <c r="E20" s="47"/>
      <c r="F20" s="47"/>
      <c r="G20" s="50"/>
      <c r="H20" s="50"/>
      <c r="I20" s="47"/>
      <c r="J20" s="45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4"/>
      <c r="W20" s="4"/>
      <c r="X20" s="4"/>
      <c r="Y20" s="4"/>
      <c r="Z20" s="4"/>
      <c r="AA20" s="5"/>
    </row>
    <row r="21" spans="1:27" ht="14.25" hidden="1" customHeight="1">
      <c r="A21" s="3"/>
      <c r="B21" s="6"/>
      <c r="C21" s="44"/>
      <c r="D21" s="47"/>
      <c r="E21" s="47" t="e">
        <f>E15-D19</f>
        <v>#DIV/0!</v>
      </c>
      <c r="F21" s="47" t="e">
        <f t="shared" ref="F21:I21" si="2">F15-F19</f>
        <v>#DIV/0!</v>
      </c>
      <c r="G21" s="50" t="e">
        <f t="shared" si="2"/>
        <v>#DIV/0!</v>
      </c>
      <c r="H21" s="50" t="e">
        <f t="shared" si="2"/>
        <v>#DIV/0!</v>
      </c>
      <c r="I21" s="47" t="e">
        <f t="shared" si="2"/>
        <v>#DIV/0!</v>
      </c>
      <c r="J21" s="45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4"/>
      <c r="W21" s="4"/>
      <c r="X21" s="4"/>
      <c r="Y21" s="4"/>
      <c r="Z21" s="4"/>
      <c r="AA21" s="5"/>
    </row>
    <row r="22" spans="1:27" ht="14.25" customHeight="1">
      <c r="A22" s="3"/>
      <c r="B22" s="6"/>
      <c r="C22" s="44"/>
      <c r="D22" s="44"/>
      <c r="E22" s="44"/>
      <c r="F22" s="44"/>
      <c r="G22" s="44"/>
      <c r="H22" s="44"/>
      <c r="I22" s="44"/>
      <c r="J22" s="45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4"/>
      <c r="W22" s="4"/>
      <c r="X22" s="4"/>
      <c r="Y22" s="4"/>
      <c r="Z22" s="4"/>
      <c r="AA22" s="5"/>
    </row>
    <row r="23" spans="1:27" ht="14.25" customHeight="1">
      <c r="A23" s="3"/>
      <c r="B23" s="6"/>
      <c r="C23" s="65"/>
      <c r="D23" s="69" t="s">
        <v>11</v>
      </c>
      <c r="E23" s="65"/>
      <c r="F23" s="65" t="e">
        <f t="shared" ref="F23:I23" si="3">F19&amp;" µl "</f>
        <v>#DIV/0!</v>
      </c>
      <c r="G23" s="65" t="e">
        <f t="shared" si="3"/>
        <v>#DIV/0!</v>
      </c>
      <c r="H23" s="65" t="e">
        <f t="shared" si="3"/>
        <v>#DIV/0!</v>
      </c>
      <c r="I23" s="65" t="e">
        <f t="shared" si="3"/>
        <v>#DIV/0!</v>
      </c>
      <c r="J23" s="75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4"/>
      <c r="W23" s="4"/>
      <c r="X23" s="4"/>
      <c r="Y23" s="4"/>
      <c r="Z23" s="4"/>
      <c r="AA23" s="5"/>
    </row>
    <row r="24" spans="1:27" ht="14.25" customHeight="1">
      <c r="A24" s="3"/>
      <c r="B24" s="6"/>
      <c r="C24" s="65"/>
      <c r="D24" s="65"/>
      <c r="E24" s="65"/>
      <c r="F24" s="76"/>
      <c r="G24" s="76"/>
      <c r="H24" s="76"/>
      <c r="I24" s="76"/>
      <c r="J24" s="77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4"/>
      <c r="W24" s="4"/>
      <c r="X24" s="17"/>
      <c r="Y24" s="4"/>
      <c r="Z24" s="4"/>
      <c r="AA24" s="5"/>
    </row>
    <row r="25" spans="1:27" ht="14.25" customHeight="1">
      <c r="A25" s="3"/>
      <c r="B25" s="6"/>
      <c r="C25" s="65"/>
      <c r="D25" s="65" t="e">
        <f>D19&amp;" µl Stock"</f>
        <v>#DIV/0!</v>
      </c>
      <c r="E25" s="65"/>
      <c r="F25" s="65"/>
      <c r="G25" s="65"/>
      <c r="H25" s="65"/>
      <c r="I25" s="65"/>
      <c r="J25" s="7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4"/>
      <c r="W25" s="4"/>
      <c r="X25" s="4"/>
      <c r="Y25" s="4"/>
      <c r="Z25" s="4"/>
      <c r="AA25" s="5"/>
    </row>
    <row r="26" spans="1:27" ht="14.25" customHeight="1">
      <c r="A26" s="3"/>
      <c r="B26" s="6"/>
      <c r="C26" s="65"/>
      <c r="D26" s="65"/>
      <c r="E26" s="65"/>
      <c r="F26" s="65"/>
      <c r="G26" s="65"/>
      <c r="H26" s="65"/>
      <c r="I26" s="65"/>
      <c r="J26" s="79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4"/>
      <c r="W26" s="4"/>
      <c r="X26" s="4"/>
      <c r="Y26" s="4"/>
      <c r="Z26" s="4"/>
      <c r="AA26" s="5"/>
    </row>
    <row r="27" spans="1:27" ht="14.25" customHeight="1">
      <c r="A27" s="3"/>
      <c r="B27" s="6"/>
      <c r="C27" s="65"/>
      <c r="D27" s="80" t="str">
        <f>E12</f>
        <v>Stock</v>
      </c>
      <c r="E27" s="65"/>
      <c r="F27" s="81" t="str">
        <f t="shared" ref="F27:I27" si="4">F12</f>
        <v>Dil1</v>
      </c>
      <c r="G27" s="81" t="str">
        <f t="shared" si="4"/>
        <v>Dil2</v>
      </c>
      <c r="H27" s="82" t="str">
        <f t="shared" si="4"/>
        <v>Dil3</v>
      </c>
      <c r="I27" s="82" t="str">
        <f t="shared" si="4"/>
        <v>Dil4</v>
      </c>
      <c r="J27" s="7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4"/>
      <c r="W27" s="4"/>
      <c r="X27" s="4"/>
      <c r="Y27" s="4"/>
      <c r="Z27" s="4"/>
      <c r="AA27" s="5"/>
    </row>
    <row r="28" spans="1:27" ht="14.25" customHeight="1">
      <c r="A28" s="3"/>
      <c r="B28" s="6"/>
      <c r="C28" s="76"/>
      <c r="D28" s="65"/>
      <c r="E28" s="65"/>
      <c r="F28" s="65"/>
      <c r="G28" s="65"/>
      <c r="H28" s="65"/>
      <c r="I28" s="65"/>
      <c r="J28" s="65"/>
      <c r="K28" s="18"/>
      <c r="L28" s="3"/>
      <c r="M28" s="3"/>
      <c r="N28" s="3"/>
      <c r="O28" s="3"/>
      <c r="P28" s="3"/>
      <c r="Q28" s="3"/>
      <c r="R28" s="3"/>
      <c r="S28" s="3"/>
      <c r="T28" s="3"/>
      <c r="U28" s="3"/>
      <c r="V28" s="4"/>
      <c r="W28" s="4"/>
      <c r="X28" s="4"/>
      <c r="Y28" s="4"/>
      <c r="Z28" s="4"/>
      <c r="AA28" s="5"/>
    </row>
    <row r="29" spans="1:27" ht="14.25" customHeight="1">
      <c r="A29" s="3"/>
      <c r="B29" s="6"/>
      <c r="C29" s="65"/>
      <c r="D29" s="65"/>
      <c r="E29" s="65"/>
      <c r="F29" s="65"/>
      <c r="G29" s="65"/>
      <c r="H29" s="65"/>
      <c r="I29" s="65"/>
      <c r="J29" s="75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4"/>
      <c r="W29" s="4"/>
      <c r="X29" s="4"/>
      <c r="Y29" s="4"/>
      <c r="Z29" s="4"/>
      <c r="AA29" s="5"/>
    </row>
    <row r="30" spans="1:27" ht="14.25" customHeight="1">
      <c r="A30" s="3"/>
      <c r="B30" s="6"/>
      <c r="C30" s="182" t="s">
        <v>12</v>
      </c>
      <c r="D30" s="159"/>
      <c r="E30" s="83" t="e">
        <f t="shared" ref="E30:I30" si="5">E21&amp;" µl"</f>
        <v>#DIV/0!</v>
      </c>
      <c r="F30" s="83" t="e">
        <f t="shared" si="5"/>
        <v>#DIV/0!</v>
      </c>
      <c r="G30" s="84" t="e">
        <f t="shared" si="5"/>
        <v>#DIV/0!</v>
      </c>
      <c r="H30" s="83" t="e">
        <f t="shared" si="5"/>
        <v>#DIV/0!</v>
      </c>
      <c r="I30" s="83" t="e">
        <f t="shared" si="5"/>
        <v>#DIV/0!</v>
      </c>
      <c r="J30" s="7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4"/>
      <c r="W30" s="4"/>
      <c r="X30" s="4"/>
      <c r="Y30" s="4"/>
      <c r="Z30" s="4"/>
      <c r="AA30" s="5"/>
    </row>
    <row r="31" spans="1:27" ht="14.25" customHeight="1">
      <c r="A31" s="3"/>
      <c r="B31" s="6"/>
      <c r="C31" s="80"/>
      <c r="D31" s="85"/>
      <c r="E31" s="86"/>
      <c r="F31" s="86"/>
      <c r="G31" s="86"/>
      <c r="H31" s="86"/>
      <c r="I31" s="86"/>
      <c r="J31" s="7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4"/>
      <c r="W31" s="4"/>
      <c r="X31" s="4"/>
      <c r="Y31" s="4"/>
      <c r="Z31" s="4"/>
      <c r="AA31" s="5"/>
    </row>
    <row r="32" spans="1:27" ht="14.25" customHeight="1">
      <c r="A32" s="3"/>
      <c r="B32" s="6"/>
      <c r="C32" s="47"/>
      <c r="D32" s="44"/>
      <c r="E32" s="44"/>
      <c r="F32" s="44"/>
      <c r="G32" s="44"/>
      <c r="H32" s="44"/>
      <c r="I32" s="44"/>
      <c r="J32" s="19"/>
      <c r="K32" s="5"/>
      <c r="L32" s="53"/>
      <c r="M32" s="54"/>
      <c r="N32" s="53"/>
      <c r="O32" s="53"/>
      <c r="P32" s="53"/>
      <c r="Q32" s="3"/>
      <c r="R32" s="3"/>
      <c r="S32" s="3"/>
      <c r="T32" s="3"/>
      <c r="U32" s="3"/>
      <c r="V32" s="4"/>
      <c r="W32" s="4"/>
      <c r="X32" s="4"/>
      <c r="Y32" s="4"/>
      <c r="Z32" s="4"/>
      <c r="AA32" s="5"/>
    </row>
    <row r="33" spans="1:27" ht="14.4">
      <c r="A33" s="3"/>
      <c r="B33" s="42"/>
      <c r="C33" s="43"/>
      <c r="D33" s="43"/>
      <c r="E33" s="43"/>
      <c r="F33" s="43"/>
      <c r="G33" s="43"/>
      <c r="H33" s="43"/>
      <c r="I33" s="43"/>
      <c r="J33" s="2"/>
      <c r="K33" s="3"/>
      <c r="L33" s="53"/>
      <c r="M33" s="53"/>
      <c r="N33" s="53"/>
      <c r="O33" s="53"/>
      <c r="P33" s="53"/>
      <c r="Q33" s="3"/>
      <c r="R33" s="3"/>
      <c r="S33" s="3"/>
      <c r="T33" s="3"/>
      <c r="U33" s="3"/>
      <c r="V33" s="4"/>
      <c r="W33" s="4"/>
      <c r="X33" s="4"/>
      <c r="Y33" s="4"/>
      <c r="Z33" s="4"/>
      <c r="AA33" s="5"/>
    </row>
    <row r="34" spans="1:27" ht="20.399999999999999">
      <c r="A34" s="3"/>
      <c r="B34" s="6"/>
      <c r="C34" s="205" t="s">
        <v>13</v>
      </c>
      <c r="D34" s="205"/>
      <c r="E34" s="205"/>
      <c r="F34" s="205"/>
      <c r="G34" s="205"/>
      <c r="H34" s="205"/>
      <c r="I34" s="205"/>
      <c r="J34" s="45"/>
      <c r="K34" s="3"/>
      <c r="L34" s="53"/>
      <c r="M34" s="53"/>
      <c r="N34" s="53"/>
      <c r="O34" s="53"/>
      <c r="P34" s="53"/>
      <c r="Q34" s="3"/>
      <c r="R34" s="3"/>
      <c r="S34" s="3"/>
      <c r="T34" s="3"/>
      <c r="U34" s="3"/>
      <c r="V34" s="4"/>
      <c r="W34" s="4"/>
      <c r="X34" s="4"/>
      <c r="Y34" s="4"/>
      <c r="Z34" s="4"/>
      <c r="AA34" s="5"/>
    </row>
    <row r="35" spans="1:27" ht="14.25" customHeight="1">
      <c r="A35" s="3"/>
      <c r="B35" s="6"/>
      <c r="C35" s="51"/>
      <c r="D35" s="44"/>
      <c r="E35" s="44"/>
      <c r="F35" s="52"/>
      <c r="G35" s="52"/>
      <c r="H35" s="52"/>
      <c r="I35" s="52"/>
      <c r="J35" s="45"/>
      <c r="K35" s="3"/>
      <c r="L35" s="53"/>
      <c r="M35" s="53"/>
      <c r="N35" s="53"/>
      <c r="O35" s="53"/>
      <c r="P35" s="53"/>
      <c r="Q35" s="3"/>
      <c r="R35" s="3"/>
      <c r="S35" s="3"/>
      <c r="T35" s="3"/>
      <c r="U35" s="3"/>
      <c r="V35" s="4"/>
      <c r="W35" s="4"/>
      <c r="X35" s="4"/>
      <c r="Y35" s="4"/>
      <c r="Z35" s="4"/>
      <c r="AA35" s="5"/>
    </row>
    <row r="36" spans="1:27" ht="28.5" customHeight="1">
      <c r="A36" s="3"/>
      <c r="B36" s="6"/>
      <c r="C36" s="183" t="s">
        <v>14</v>
      </c>
      <c r="D36" s="184"/>
      <c r="E36" s="185"/>
      <c r="F36" s="57" t="s">
        <v>71</v>
      </c>
      <c r="G36" s="57" t="s">
        <v>72</v>
      </c>
      <c r="H36" s="57" t="s">
        <v>73</v>
      </c>
      <c r="I36" s="57" t="s">
        <v>74</v>
      </c>
      <c r="J36" s="45"/>
      <c r="K36" s="3"/>
      <c r="L36" s="53"/>
      <c r="M36" s="53"/>
      <c r="N36" s="53"/>
      <c r="O36" s="53"/>
      <c r="P36" s="53"/>
      <c r="Q36" s="3"/>
      <c r="R36" s="3"/>
      <c r="S36" s="3"/>
      <c r="T36" s="3"/>
      <c r="U36" s="3"/>
      <c r="V36" s="4"/>
      <c r="W36" s="4"/>
      <c r="X36" s="4"/>
      <c r="Y36" s="4"/>
      <c r="Z36" s="4"/>
      <c r="AA36" s="5"/>
    </row>
    <row r="37" spans="1:27" ht="21.75" customHeight="1">
      <c r="A37" s="3"/>
      <c r="B37" s="6"/>
      <c r="C37" s="183" t="str">
        <f>"Antibody labeling efficiency [%]"</f>
        <v>Antibody labeling efficiency [%]</v>
      </c>
      <c r="D37" s="184"/>
      <c r="E37" s="185"/>
      <c r="F37" s="58">
        <v>99</v>
      </c>
      <c r="G37" s="58">
        <v>99</v>
      </c>
      <c r="H37" s="58"/>
      <c r="I37" s="59"/>
      <c r="J37" s="45"/>
      <c r="K37" s="20"/>
      <c r="L37" s="236" t="s">
        <v>15</v>
      </c>
      <c r="M37" s="174"/>
      <c r="N37" s="174"/>
      <c r="O37" s="174"/>
      <c r="P37" s="174"/>
      <c r="Q37" s="20"/>
      <c r="R37" s="20"/>
      <c r="S37" s="3"/>
      <c r="T37" s="3"/>
      <c r="U37" s="3"/>
      <c r="V37" s="4"/>
      <c r="W37" s="4"/>
      <c r="X37" s="4"/>
      <c r="Y37" s="4"/>
      <c r="Z37" s="4"/>
      <c r="AA37" s="5"/>
    </row>
    <row r="38" spans="1:27" ht="33.75" customHeight="1">
      <c r="A38" s="3"/>
      <c r="B38" s="6"/>
      <c r="C38" s="186" t="s">
        <v>66</v>
      </c>
      <c r="D38" s="168"/>
      <c r="E38" s="187"/>
      <c r="F38" s="60">
        <f>1.93*10^10</f>
        <v>19300000000</v>
      </c>
      <c r="G38" s="60">
        <f>1.93*10^11</f>
        <v>193000000000</v>
      </c>
      <c r="H38" s="60">
        <f>1.93*10^11</f>
        <v>193000000000</v>
      </c>
      <c r="I38" s="60">
        <f>1.93*10^11</f>
        <v>193000000000</v>
      </c>
      <c r="J38" s="45"/>
      <c r="K38" s="20"/>
      <c r="L38" s="146"/>
      <c r="M38" s="147"/>
      <c r="N38" s="148" t="str">
        <f>ROUND(F46,1)&amp;" µl"</f>
        <v>87,5 µl</v>
      </c>
      <c r="O38" s="149" t="s">
        <v>64</v>
      </c>
      <c r="P38" s="149"/>
      <c r="Q38" s="150"/>
      <c r="R38" s="21"/>
      <c r="S38" s="3"/>
      <c r="T38" s="3"/>
      <c r="U38" s="3"/>
      <c r="V38" s="4"/>
      <c r="W38" s="4"/>
      <c r="X38" s="4"/>
      <c r="Y38" s="4"/>
      <c r="Z38" s="4"/>
      <c r="AA38" s="5"/>
    </row>
    <row r="39" spans="1:27" ht="14.25" customHeight="1">
      <c r="A39" s="3"/>
      <c r="B39" s="6"/>
      <c r="C39" s="188" t="s">
        <v>16</v>
      </c>
      <c r="D39" s="159"/>
      <c r="E39" s="159"/>
      <c r="F39" s="61">
        <f>(F38*1000000)/variables!$B$1</f>
        <v>3.204840399645524E-8</v>
      </c>
      <c r="G39" s="61">
        <f>(G38*1000000)/variables!$B$1</f>
        <v>3.2048403996455242E-7</v>
      </c>
      <c r="H39" s="61">
        <f>(H38*1000000)/variables!$B$1</f>
        <v>3.2048403996455242E-7</v>
      </c>
      <c r="I39" s="61">
        <f>(I38*1000000)/variables!$B$1</f>
        <v>3.2048403996455242E-7</v>
      </c>
      <c r="J39" s="45"/>
      <c r="K39" s="20"/>
      <c r="L39" s="149"/>
      <c r="M39" s="149"/>
      <c r="N39" s="149"/>
      <c r="O39" s="149"/>
      <c r="P39" s="149"/>
      <c r="Q39" s="150"/>
      <c r="R39" s="21"/>
      <c r="S39" s="3"/>
      <c r="T39" s="3"/>
      <c r="U39" s="3"/>
      <c r="V39" s="4"/>
      <c r="W39" s="4"/>
      <c r="X39" s="4"/>
      <c r="Y39" s="4"/>
      <c r="Z39" s="4"/>
      <c r="AA39" s="5"/>
    </row>
    <row r="40" spans="1:27" ht="47.25" customHeight="1">
      <c r="A40" s="3"/>
      <c r="B40" s="6"/>
      <c r="C40" s="189" t="s">
        <v>67</v>
      </c>
      <c r="D40" s="159"/>
      <c r="E40" s="159"/>
      <c r="F40" s="62">
        <v>1</v>
      </c>
      <c r="G40" s="62">
        <v>10</v>
      </c>
      <c r="H40" s="62">
        <v>10</v>
      </c>
      <c r="I40" s="62">
        <v>10</v>
      </c>
      <c r="J40" s="45"/>
      <c r="K40" s="20"/>
      <c r="L40" s="149"/>
      <c r="M40" s="149"/>
      <c r="N40" s="149"/>
      <c r="O40" s="149"/>
      <c r="P40" s="149"/>
      <c r="Q40" s="150"/>
      <c r="R40" s="21"/>
      <c r="S40" s="3"/>
      <c r="T40" s="3"/>
      <c r="U40" s="3"/>
      <c r="V40" s="4"/>
      <c r="W40" s="4"/>
      <c r="X40" s="4"/>
      <c r="Y40" s="4"/>
      <c r="Z40" s="4"/>
      <c r="AA40" s="5"/>
    </row>
    <row r="41" spans="1:27" ht="27" customHeight="1">
      <c r="A41" s="3"/>
      <c r="B41" s="6"/>
      <c r="C41" s="189" t="s">
        <v>17</v>
      </c>
      <c r="D41" s="159"/>
      <c r="E41" s="159"/>
      <c r="F41" s="209">
        <v>5.0000000000000003E-10</v>
      </c>
      <c r="G41" s="210"/>
      <c r="H41" s="210"/>
      <c r="I41" s="211"/>
      <c r="J41" s="45"/>
      <c r="K41" s="20"/>
      <c r="L41" s="151" t="str">
        <f>F36</f>
        <v>Antibody - BL</v>
      </c>
      <c r="M41" s="152" t="str">
        <f>ROUND(F44,1)&amp;" µl"</f>
        <v>3,1 µl</v>
      </c>
      <c r="N41" s="149"/>
      <c r="O41" s="147" t="str">
        <f>ROUND(G44,1)&amp;" µl"</f>
        <v>3,1 µl</v>
      </c>
      <c r="P41" s="156" t="str">
        <f>G36</f>
        <v>Antibody - P8</v>
      </c>
      <c r="Q41" s="156"/>
      <c r="R41" s="21"/>
      <c r="S41" s="3"/>
      <c r="T41" s="3"/>
      <c r="U41" s="3"/>
      <c r="V41" s="4"/>
      <c r="W41" s="4"/>
      <c r="X41" s="4"/>
      <c r="Y41" s="4"/>
      <c r="Z41" s="4"/>
      <c r="AA41" s="5"/>
    </row>
    <row r="42" spans="1:27" ht="25.5" customHeight="1">
      <c r="A42" s="3"/>
      <c r="B42" s="6"/>
      <c r="C42" s="214" t="s">
        <v>18</v>
      </c>
      <c r="D42" s="215"/>
      <c r="E42" s="215"/>
      <c r="F42" s="212">
        <v>100</v>
      </c>
      <c r="G42" s="184"/>
      <c r="H42" s="184"/>
      <c r="I42" s="213"/>
      <c r="J42" s="45"/>
      <c r="K42" s="20"/>
      <c r="L42" s="149"/>
      <c r="M42" s="149"/>
      <c r="N42" s="149"/>
      <c r="O42" s="149"/>
      <c r="P42" s="149"/>
      <c r="Q42" s="150"/>
      <c r="R42" s="21"/>
      <c r="S42" s="3"/>
      <c r="T42" s="3"/>
      <c r="U42" s="3"/>
      <c r="V42" s="4"/>
      <c r="W42" s="4"/>
      <c r="X42" s="4"/>
      <c r="Y42" s="4"/>
      <c r="Z42" s="4"/>
      <c r="AA42" s="5"/>
    </row>
    <row r="43" spans="1:27" ht="29.25" customHeight="1">
      <c r="A43" s="3"/>
      <c r="B43" s="6"/>
      <c r="C43" s="216" t="s">
        <v>68</v>
      </c>
      <c r="D43" s="210"/>
      <c r="E43" s="210"/>
      <c r="F43" s="167">
        <v>2</v>
      </c>
      <c r="G43" s="168"/>
      <c r="H43" s="168"/>
      <c r="I43" s="169"/>
      <c r="J43" s="45"/>
      <c r="K43" s="20"/>
      <c r="L43" s="153" t="str">
        <f>H36</f>
        <v>Antibody - N6</v>
      </c>
      <c r="M43" s="154" t="str">
        <f>ROUND(H44,1)&amp;" µl"</f>
        <v>3,1 µl</v>
      </c>
      <c r="N43" s="149"/>
      <c r="O43" s="155" t="str">
        <f>ROUND(I44,1)&amp;" µl"</f>
        <v>3,1 µl</v>
      </c>
      <c r="P43" s="157" t="str">
        <f>I36</f>
        <v>Antibody - O7</v>
      </c>
      <c r="Q43" s="157"/>
      <c r="R43" s="21"/>
      <c r="S43" s="3"/>
      <c r="T43" s="3"/>
      <c r="U43" s="3"/>
      <c r="V43" s="4"/>
      <c r="W43" s="4"/>
      <c r="X43" s="4"/>
      <c r="Y43" s="4"/>
      <c r="Z43" s="4"/>
      <c r="AA43" s="5"/>
    </row>
    <row r="44" spans="1:27" ht="27" customHeight="1">
      <c r="A44" s="3"/>
      <c r="B44" s="6"/>
      <c r="C44" s="189" t="s">
        <v>19</v>
      </c>
      <c r="D44" s="159"/>
      <c r="E44" s="159"/>
      <c r="F44" s="63">
        <f>IF(F38,(((F41*F43)/(F39/F40))*F42),0)</f>
        <v>3.1202801865284977</v>
      </c>
      <c r="G44" s="63">
        <f>IF(G38,((F41*F43)/(G39/G40))*F42,0)</f>
        <v>3.1202801865284977</v>
      </c>
      <c r="H44" s="64">
        <f>IF(H38,((F41*F43)/(H39/H40))*F42,0)</f>
        <v>3.1202801865284977</v>
      </c>
      <c r="I44" s="64">
        <f>IF(I38,((F41*F43)/(I39/I40))*F42,0)</f>
        <v>3.1202801865284977</v>
      </c>
      <c r="J44" s="45"/>
      <c r="K44" s="20"/>
      <c r="L44" s="149"/>
      <c r="M44" s="149"/>
      <c r="N44" s="149"/>
      <c r="O44" s="149"/>
      <c r="P44" s="149"/>
      <c r="Q44" s="150"/>
      <c r="R44" s="21"/>
      <c r="S44" s="3"/>
      <c r="T44" s="3"/>
      <c r="U44" s="3"/>
      <c r="V44" s="4"/>
      <c r="W44" s="4"/>
      <c r="X44" s="4"/>
      <c r="Y44" s="4"/>
      <c r="Z44" s="4"/>
      <c r="AA44" s="5"/>
    </row>
    <row r="45" spans="1:27" ht="27" customHeight="1">
      <c r="A45" s="3"/>
      <c r="B45" s="6"/>
      <c r="C45" s="189"/>
      <c r="D45" s="159"/>
      <c r="E45" s="159"/>
      <c r="F45" s="170"/>
      <c r="G45" s="159"/>
      <c r="H45" s="159"/>
      <c r="I45" s="159"/>
      <c r="J45" s="45"/>
      <c r="K45" s="20"/>
      <c r="L45" s="56"/>
      <c r="M45" s="56"/>
      <c r="N45" s="56"/>
      <c r="O45" s="56"/>
      <c r="P45" s="56"/>
      <c r="Q45" s="21"/>
      <c r="R45" s="21"/>
      <c r="S45" s="3"/>
      <c r="T45" s="3"/>
      <c r="U45" s="3"/>
      <c r="V45" s="4"/>
      <c r="W45" s="4"/>
      <c r="X45" s="4"/>
      <c r="Y45" s="4"/>
      <c r="Z45" s="4"/>
      <c r="AA45" s="5"/>
    </row>
    <row r="46" spans="1:27" ht="23.25" customHeight="1">
      <c r="A46" s="3"/>
      <c r="B46" s="6"/>
      <c r="C46" s="189" t="s">
        <v>65</v>
      </c>
      <c r="D46" s="159"/>
      <c r="E46" s="159"/>
      <c r="F46" s="171">
        <f>IF(F42,(F42-F44-G44-H44-I44),0)</f>
        <v>87.518879253885984</v>
      </c>
      <c r="G46" s="159"/>
      <c r="H46" s="159"/>
      <c r="I46" s="159"/>
      <c r="J46" s="45"/>
      <c r="K46" s="3"/>
      <c r="L46" s="53"/>
      <c r="M46" s="53"/>
      <c r="N46" s="53"/>
      <c r="O46" s="53"/>
      <c r="P46" s="53"/>
      <c r="Q46" s="3"/>
      <c r="R46" s="3"/>
      <c r="S46" s="3"/>
      <c r="T46" s="3"/>
      <c r="U46" s="3"/>
      <c r="V46" s="4"/>
      <c r="W46" s="4"/>
      <c r="X46" s="4"/>
      <c r="Y46" s="4"/>
      <c r="Z46" s="4"/>
      <c r="AA46" s="5"/>
    </row>
    <row r="47" spans="1:27" ht="29.25" customHeight="1">
      <c r="A47" s="3"/>
      <c r="B47" s="6"/>
      <c r="C47" s="207" t="s">
        <v>20</v>
      </c>
      <c r="D47" s="173"/>
      <c r="E47" s="173"/>
      <c r="F47" s="172">
        <f>F46+F44+G44+H44+I44</f>
        <v>100</v>
      </c>
      <c r="G47" s="173"/>
      <c r="H47" s="173"/>
      <c r="I47" s="173"/>
      <c r="J47" s="45"/>
      <c r="K47" s="3"/>
      <c r="L47" s="53"/>
      <c r="M47" s="53"/>
      <c r="N47" s="53"/>
      <c r="O47" s="53"/>
      <c r="P47" s="53"/>
      <c r="Q47" s="3"/>
      <c r="R47" s="3"/>
      <c r="S47" s="3"/>
      <c r="T47" s="3"/>
      <c r="U47" s="3"/>
      <c r="V47" s="4"/>
      <c r="W47" s="4"/>
      <c r="X47" s="4"/>
      <c r="Y47" s="4"/>
      <c r="Z47" s="4"/>
      <c r="AA47" s="5"/>
    </row>
    <row r="48" spans="1:27" ht="18.75" customHeight="1">
      <c r="A48" s="3"/>
      <c r="B48" s="6"/>
      <c r="C48" s="65"/>
      <c r="D48" s="65"/>
      <c r="E48" s="65"/>
      <c r="F48" s="65"/>
      <c r="G48" s="65"/>
      <c r="H48" s="65"/>
      <c r="I48" s="65"/>
      <c r="J48" s="45"/>
      <c r="K48" s="3"/>
      <c r="L48" s="53"/>
      <c r="M48" s="53"/>
      <c r="N48" s="53"/>
      <c r="O48" s="53"/>
      <c r="P48" s="53"/>
      <c r="Q48" s="3"/>
      <c r="R48" s="3"/>
      <c r="S48" s="3"/>
      <c r="T48" s="3"/>
      <c r="U48" s="3"/>
      <c r="V48" s="4"/>
      <c r="W48" s="4"/>
      <c r="X48" s="4"/>
      <c r="Y48" s="4"/>
      <c r="Z48" s="4"/>
      <c r="AA48" s="5"/>
    </row>
    <row r="49" spans="1:27" ht="18" customHeight="1">
      <c r="A49" s="3"/>
      <c r="B49" s="42"/>
      <c r="C49" s="66"/>
      <c r="D49" s="66"/>
      <c r="E49" s="67"/>
      <c r="F49" s="68"/>
      <c r="G49" s="68"/>
      <c r="H49" s="68"/>
      <c r="I49" s="68"/>
      <c r="J49" s="2"/>
      <c r="K49" s="20"/>
      <c r="L49" s="236" t="s">
        <v>21</v>
      </c>
      <c r="M49" s="174"/>
      <c r="N49" s="174"/>
      <c r="O49" s="174"/>
      <c r="P49" s="174"/>
      <c r="Q49" s="20"/>
      <c r="R49" s="3"/>
      <c r="S49" s="3"/>
      <c r="T49" s="3"/>
      <c r="U49" s="3"/>
      <c r="V49" s="4"/>
      <c r="W49" s="4"/>
      <c r="X49" s="4"/>
      <c r="Y49" s="4"/>
      <c r="Z49" s="4"/>
      <c r="AA49" s="5"/>
    </row>
    <row r="50" spans="1:27" ht="17.399999999999999">
      <c r="A50" s="3"/>
      <c r="B50" s="6"/>
      <c r="C50" s="206" t="s">
        <v>22</v>
      </c>
      <c r="D50" s="206"/>
      <c r="E50" s="206"/>
      <c r="F50" s="206"/>
      <c r="G50" s="206"/>
      <c r="H50" s="65"/>
      <c r="I50" s="65"/>
      <c r="J50" s="45"/>
      <c r="K50" s="20"/>
      <c r="L50" s="53"/>
      <c r="M50" s="53"/>
      <c r="N50" s="53"/>
      <c r="O50" s="53"/>
      <c r="P50" s="53"/>
      <c r="Q50" s="20"/>
      <c r="R50" s="3"/>
      <c r="S50" s="3"/>
      <c r="T50" s="3"/>
      <c r="U50" s="3"/>
      <c r="V50" s="4"/>
      <c r="W50" s="4"/>
      <c r="X50" s="4"/>
      <c r="Y50" s="4"/>
      <c r="Z50" s="4"/>
      <c r="AA50" s="5"/>
    </row>
    <row r="51" spans="1:27" ht="14.25" customHeight="1">
      <c r="A51" s="3"/>
      <c r="B51" s="6"/>
      <c r="C51" s="69"/>
      <c r="D51" s="70"/>
      <c r="E51" s="70"/>
      <c r="F51" s="65"/>
      <c r="G51" s="65"/>
      <c r="H51" s="65"/>
      <c r="I51" s="65"/>
      <c r="J51" s="45"/>
      <c r="K51" s="20"/>
      <c r="L51" s="53"/>
      <c r="M51" s="53"/>
      <c r="N51" s="53"/>
      <c r="O51" s="53"/>
      <c r="P51" s="53"/>
      <c r="Q51" s="20"/>
      <c r="R51" s="3"/>
      <c r="S51" s="3"/>
      <c r="T51" s="3"/>
      <c r="U51" s="3"/>
      <c r="V51" s="4"/>
      <c r="W51" s="4"/>
      <c r="X51" s="4"/>
      <c r="Y51" s="4"/>
      <c r="Z51" s="4"/>
      <c r="AA51" s="5"/>
    </row>
    <row r="52" spans="1:27" ht="21" customHeight="1">
      <c r="A52" s="3"/>
      <c r="B52" s="6"/>
      <c r="C52" s="197" t="s">
        <v>23</v>
      </c>
      <c r="D52" s="159"/>
      <c r="E52" s="159"/>
      <c r="F52" s="208">
        <f>(F41*variables!B1)/1000000</f>
        <v>301107038</v>
      </c>
      <c r="G52" s="159"/>
      <c r="H52" s="71"/>
      <c r="I52" s="65"/>
      <c r="J52" s="45"/>
      <c r="K52" s="20"/>
      <c r="L52" s="53"/>
      <c r="M52" s="53"/>
      <c r="N52" s="53"/>
      <c r="O52" s="53"/>
      <c r="P52" s="53"/>
      <c r="Q52" s="20"/>
      <c r="R52" s="3"/>
      <c r="S52" s="3"/>
      <c r="T52" s="3"/>
      <c r="U52" s="3"/>
      <c r="V52" s="4"/>
      <c r="W52" s="4"/>
      <c r="X52" s="4"/>
      <c r="Y52" s="4"/>
      <c r="Z52" s="4"/>
      <c r="AA52" s="5"/>
    </row>
    <row r="53" spans="1:27" ht="20.25" customHeight="1">
      <c r="A53" s="3"/>
      <c r="B53" s="6"/>
      <c r="C53" s="192" t="s">
        <v>69</v>
      </c>
      <c r="D53" s="193"/>
      <c r="E53" s="194"/>
      <c r="F53" s="195">
        <v>0.15</v>
      </c>
      <c r="G53" s="196"/>
      <c r="H53" s="65"/>
      <c r="I53" s="65"/>
      <c r="J53" s="45"/>
      <c r="K53" s="20"/>
      <c r="L53" s="53"/>
      <c r="M53" s="53"/>
      <c r="N53" s="53"/>
      <c r="O53" s="53"/>
      <c r="P53" s="53"/>
      <c r="Q53" s="20"/>
      <c r="R53" s="3"/>
      <c r="S53" s="3"/>
      <c r="T53" s="3"/>
      <c r="U53" s="3"/>
      <c r="V53" s="4"/>
      <c r="W53" s="4"/>
      <c r="X53" s="4"/>
      <c r="Y53" s="4"/>
      <c r="Z53" s="4"/>
      <c r="AA53" s="5"/>
    </row>
    <row r="54" spans="1:27" ht="19.5" customHeight="1">
      <c r="A54" s="3"/>
      <c r="B54" s="6"/>
      <c r="C54" s="197" t="s">
        <v>24</v>
      </c>
      <c r="D54" s="159"/>
      <c r="E54" s="159"/>
      <c r="F54" s="198">
        <f>F53/variables!B2</f>
        <v>192.30769230769229</v>
      </c>
      <c r="G54" s="159"/>
      <c r="H54" s="65"/>
      <c r="I54" s="65"/>
      <c r="J54" s="45"/>
      <c r="K54" s="20"/>
      <c r="L54" s="53"/>
      <c r="M54" s="53"/>
      <c r="N54" s="53"/>
      <c r="O54" s="53"/>
      <c r="P54" s="53"/>
      <c r="Q54" s="20"/>
      <c r="R54" s="3"/>
      <c r="S54" s="3"/>
      <c r="T54" s="3"/>
      <c r="U54" s="3"/>
      <c r="V54" s="4"/>
      <c r="W54" s="4"/>
      <c r="X54" s="4"/>
      <c r="Y54" s="4"/>
      <c r="Z54" s="4"/>
      <c r="AA54" s="5"/>
    </row>
    <row r="55" spans="1:27" ht="28.5" customHeight="1">
      <c r="A55" s="3"/>
      <c r="B55" s="6"/>
      <c r="C55" s="160" t="s">
        <v>70</v>
      </c>
      <c r="D55" s="161"/>
      <c r="E55" s="161"/>
      <c r="F55" s="199">
        <v>10</v>
      </c>
      <c r="G55" s="200"/>
      <c r="H55" s="65"/>
      <c r="I55" s="65"/>
      <c r="J55" s="45"/>
      <c r="K55" s="20"/>
      <c r="L55" s="53"/>
      <c r="M55" s="53"/>
      <c r="N55" s="53"/>
      <c r="O55" s="53"/>
      <c r="P55" s="53"/>
      <c r="Q55" s="20"/>
      <c r="R55" s="3"/>
      <c r="S55" s="3"/>
      <c r="T55" s="3"/>
      <c r="U55" s="3"/>
      <c r="V55" s="4"/>
      <c r="W55" s="4"/>
      <c r="X55" s="4"/>
      <c r="Y55" s="4"/>
      <c r="Z55" s="4"/>
      <c r="AA55" s="5"/>
    </row>
    <row r="56" spans="1:27" ht="23.25" customHeight="1">
      <c r="A56" s="3"/>
      <c r="B56" s="6"/>
      <c r="C56" s="162" t="str">
        <f>IF(E7="Nanoplate 26K 24-well","Dilution factor by Master Mix (usually 42)","Dilution factor by Master Mix (usually 13)")</f>
        <v>Dilution factor by Master Mix (usually 42)</v>
      </c>
      <c r="D56" s="163"/>
      <c r="E56" s="163"/>
      <c r="F56" s="164">
        <f>IF(E7="Nanoplate 26K 24-well",42,13)</f>
        <v>42</v>
      </c>
      <c r="G56" s="165"/>
      <c r="H56" s="65"/>
      <c r="I56" s="65"/>
      <c r="J56" s="45"/>
      <c r="K56" s="20"/>
      <c r="L56" s="3"/>
      <c r="M56" s="3"/>
      <c r="N56" s="3"/>
      <c r="O56" s="3"/>
      <c r="P56" s="3"/>
      <c r="Q56" s="20"/>
      <c r="R56" s="3"/>
      <c r="S56" s="3"/>
      <c r="T56" s="3"/>
      <c r="U56" s="3"/>
      <c r="V56" s="4"/>
      <c r="W56" s="4"/>
      <c r="X56" s="4"/>
      <c r="Y56" s="4"/>
      <c r="Z56" s="4"/>
      <c r="AA56" s="5"/>
    </row>
    <row r="57" spans="1:27" ht="17.25" customHeight="1">
      <c r="A57" s="3"/>
      <c r="B57" s="6"/>
      <c r="C57" s="166" t="s">
        <v>25</v>
      </c>
      <c r="D57" s="163"/>
      <c r="E57" s="163"/>
      <c r="F57" s="164">
        <v>2</v>
      </c>
      <c r="G57" s="165"/>
      <c r="H57" s="65"/>
      <c r="I57" s="65"/>
      <c r="J57" s="45"/>
      <c r="K57" s="20"/>
      <c r="L57" s="3"/>
      <c r="M57" s="3"/>
      <c r="N57" s="3"/>
      <c r="O57" s="3"/>
      <c r="P57" s="3"/>
      <c r="Q57" s="20"/>
      <c r="R57" s="3"/>
      <c r="S57" s="3"/>
      <c r="T57" s="3"/>
      <c r="U57" s="3"/>
      <c r="V57" s="4"/>
      <c r="W57" s="4"/>
      <c r="X57" s="4"/>
      <c r="Y57" s="4"/>
      <c r="Z57" s="4"/>
      <c r="AA57" s="5"/>
    </row>
    <row r="58" spans="1:27" ht="14.25" customHeight="1">
      <c r="A58" s="3"/>
      <c r="B58" s="6"/>
      <c r="C58" s="72" t="s">
        <v>26</v>
      </c>
      <c r="D58" s="73"/>
      <c r="E58" s="73"/>
      <c r="F58" s="201">
        <v>2</v>
      </c>
      <c r="G58" s="202"/>
      <c r="H58" s="65"/>
      <c r="I58" s="65"/>
      <c r="J58" s="45"/>
      <c r="K58" s="20"/>
      <c r="L58" s="3"/>
      <c r="M58" s="3"/>
      <c r="N58" s="3"/>
      <c r="O58" s="3"/>
      <c r="P58" s="3"/>
      <c r="Q58" s="20"/>
      <c r="R58" s="3"/>
      <c r="S58" s="3"/>
      <c r="T58" s="3"/>
      <c r="U58" s="3"/>
      <c r="V58" s="4"/>
      <c r="W58" s="4"/>
      <c r="X58" s="4"/>
      <c r="Y58" s="4"/>
      <c r="Z58" s="4"/>
      <c r="AA58" s="5"/>
    </row>
    <row r="59" spans="1:27" ht="26.25" customHeight="1">
      <c r="A59" s="3"/>
      <c r="B59" s="6"/>
      <c r="C59" s="203" t="s">
        <v>27</v>
      </c>
      <c r="D59" s="159"/>
      <c r="E59" s="159"/>
      <c r="F59" s="170">
        <f>ROUND((IF(F52,((((F52/(F54*F55*F56))^(1/F57))*F58-F58)),0)),0)</f>
        <v>120</v>
      </c>
      <c r="G59" s="159"/>
      <c r="H59" s="74"/>
      <c r="I59" s="65"/>
      <c r="J59" s="45"/>
      <c r="K59" s="20"/>
      <c r="L59" s="3"/>
      <c r="M59" s="3"/>
      <c r="N59" s="3"/>
      <c r="O59" s="3"/>
      <c r="P59" s="3"/>
      <c r="Q59" s="20"/>
      <c r="R59" s="3"/>
      <c r="S59" s="3"/>
      <c r="T59" s="3"/>
      <c r="U59" s="3"/>
      <c r="V59" s="4"/>
      <c r="W59" s="4"/>
      <c r="X59" s="4"/>
      <c r="Y59" s="4"/>
      <c r="Z59" s="4"/>
      <c r="AA59" s="5"/>
    </row>
    <row r="60" spans="1:27" ht="24" customHeight="1">
      <c r="A60" s="3"/>
      <c r="B60" s="6"/>
      <c r="C60" s="190" t="s">
        <v>28</v>
      </c>
      <c r="D60" s="159"/>
      <c r="E60" s="159"/>
      <c r="F60" s="158">
        <f t="array" ref="F60:G60">((('PICO EV calculator'!F59:G59+'PICO EV calculator'!F58:G58)/'PICO EV calculator'!F58:G58)^'PICO EV calculator'!F57:G57)*'PICO EV calculator'!F56:G56*'PICO EV calculator'!F55:G55</f>
        <v>1562820</v>
      </c>
      <c r="G60" s="159" t="e">
        <v>#DIV/0!</v>
      </c>
      <c r="H60" s="65"/>
      <c r="I60" s="65"/>
      <c r="J60" s="45"/>
      <c r="K60" s="20"/>
      <c r="L60" s="3"/>
      <c r="M60" s="23" t="str">
        <f>F58&amp;" µl"</f>
        <v>2 µl</v>
      </c>
      <c r="N60" s="23" t="str">
        <f>F58&amp;" µl"</f>
        <v>2 µl</v>
      </c>
      <c r="O60" s="22" t="s">
        <v>29</v>
      </c>
      <c r="P60" s="3"/>
      <c r="Q60" s="20"/>
      <c r="R60" s="3"/>
      <c r="S60" s="3"/>
      <c r="T60" s="3"/>
      <c r="U60" s="3"/>
      <c r="V60" s="4"/>
      <c r="W60" s="4"/>
      <c r="X60" s="4"/>
      <c r="Y60" s="4"/>
      <c r="Z60" s="4"/>
      <c r="AA60" s="5"/>
    </row>
    <row r="61" spans="1:27" ht="24" customHeight="1">
      <c r="A61" s="3"/>
      <c r="B61" s="6"/>
      <c r="C61" s="190" t="str">
        <f>" Dilution factor back to AB stock concentration for " &amp;F36</f>
        <v xml:space="preserve"> Dilution factor back to AB stock concentration for Antibody - BL</v>
      </c>
      <c r="D61" s="159"/>
      <c r="E61" s="159"/>
      <c r="F61" s="191">
        <f>IF(F55,(((((F59+F58)/F58)^F57)*F56*F55*F40*F42*F43/(F44))),0)</f>
        <v>100171773.46748035</v>
      </c>
      <c r="G61" s="159"/>
      <c r="H61" s="71"/>
      <c r="I61" s="65"/>
      <c r="J61" s="45"/>
      <c r="K61" s="20"/>
      <c r="L61" s="20"/>
      <c r="M61" s="20"/>
      <c r="N61" s="20"/>
      <c r="O61" s="20"/>
      <c r="P61" s="20"/>
      <c r="Q61" s="20"/>
      <c r="R61" s="3"/>
      <c r="S61" s="3"/>
      <c r="T61" s="3"/>
      <c r="U61" s="3"/>
      <c r="V61" s="4"/>
      <c r="W61" s="4"/>
      <c r="X61" s="4"/>
      <c r="Y61" s="4"/>
      <c r="Z61" s="4"/>
      <c r="AA61" s="5"/>
    </row>
    <row r="62" spans="1:27" ht="23.25" customHeight="1">
      <c r="A62" s="3"/>
      <c r="B62" s="6"/>
      <c r="C62" s="190" t="str">
        <f>" Dilution factor back to AB stock concentration for " &amp; G36</f>
        <v xml:space="preserve"> Dilution factor back to AB stock concentration for Antibody - P8</v>
      </c>
      <c r="D62" s="159"/>
      <c r="E62" s="159"/>
      <c r="F62" s="191">
        <f>IF(F55,(((((F59+F58)/F58)^F57)*F56*F55*G40*F42*F43/(G44))),0)</f>
        <v>1001717734.6748035</v>
      </c>
      <c r="G62" s="159"/>
      <c r="H62" s="71"/>
      <c r="I62" s="65"/>
      <c r="J62" s="45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4"/>
      <c r="W62" s="4"/>
      <c r="X62" s="4"/>
      <c r="Y62" s="4"/>
      <c r="Z62" s="4"/>
      <c r="AA62" s="5"/>
    </row>
    <row r="63" spans="1:27" ht="27" customHeight="1">
      <c r="A63" s="3"/>
      <c r="B63" s="6"/>
      <c r="C63" s="190" t="str">
        <f>" Dilution factor back to AB stock concentration for " &amp; H36</f>
        <v xml:space="preserve"> Dilution factor back to AB stock concentration for Antibody - N6</v>
      </c>
      <c r="D63" s="159"/>
      <c r="E63" s="159"/>
      <c r="F63" s="191">
        <f>IF(F55,(((((F59+F58)/F58)^F57)*F56*F55*H40*F42*F43/(H44))),0)</f>
        <v>1001717734.6748035</v>
      </c>
      <c r="G63" s="159"/>
      <c r="H63" s="71"/>
      <c r="I63" s="65"/>
      <c r="J63" s="45"/>
      <c r="K63" s="20"/>
      <c r="L63" s="236" t="s">
        <v>30</v>
      </c>
      <c r="M63" s="237"/>
      <c r="N63" s="237"/>
      <c r="O63" s="237"/>
      <c r="P63" s="237"/>
      <c r="Q63" s="20"/>
      <c r="R63" s="20"/>
      <c r="S63" s="3"/>
      <c r="T63" s="3"/>
      <c r="U63" s="3"/>
      <c r="V63" s="4"/>
      <c r="W63" s="4"/>
      <c r="X63" s="4"/>
      <c r="Y63" s="4"/>
      <c r="Z63" s="4"/>
      <c r="AA63" s="5"/>
    </row>
    <row r="64" spans="1:27" ht="24" customHeight="1">
      <c r="A64" s="3"/>
      <c r="B64" s="6"/>
      <c r="C64" s="190" t="str">
        <f>" Dilution factor back to AB stock concentration for " &amp; I36</f>
        <v xml:space="preserve"> Dilution factor back to AB stock concentration for Antibody - O7</v>
      </c>
      <c r="D64" s="159"/>
      <c r="E64" s="159"/>
      <c r="F64" s="191">
        <f>IF(F55,(((((F59+F58)/F58)^F57)*F56*F55*I40*F42*F43/(I44))),0)</f>
        <v>1001717734.6748035</v>
      </c>
      <c r="G64" s="159"/>
      <c r="H64" s="71"/>
      <c r="I64" s="65"/>
      <c r="J64" s="45"/>
      <c r="K64" s="20"/>
      <c r="L64" s="24"/>
      <c r="M64" s="24"/>
      <c r="N64" s="24"/>
      <c r="O64" s="24"/>
      <c r="P64" s="24"/>
      <c r="Q64" s="24"/>
      <c r="R64" s="20"/>
      <c r="S64" s="3"/>
      <c r="T64" s="3"/>
      <c r="U64" s="3"/>
      <c r="V64" s="4"/>
      <c r="W64" s="4"/>
      <c r="X64" s="4"/>
      <c r="Y64" s="4"/>
      <c r="Z64" s="4"/>
      <c r="AA64" s="5"/>
    </row>
    <row r="65" spans="1:27" ht="14.25" customHeight="1">
      <c r="A65" s="3"/>
      <c r="B65" s="25"/>
      <c r="C65" s="26"/>
      <c r="D65" s="26"/>
      <c r="E65" s="26"/>
      <c r="F65" s="26"/>
      <c r="G65" s="26"/>
      <c r="H65" s="26"/>
      <c r="I65" s="26"/>
      <c r="J65" s="27"/>
      <c r="K65" s="20"/>
      <c r="L65" s="24"/>
      <c r="M65" s="24"/>
      <c r="N65" s="24"/>
      <c r="O65" s="28" t="str">
        <f>F58&amp;"µl"</f>
        <v>2µl</v>
      </c>
      <c r="P65" s="24"/>
      <c r="Q65" s="24"/>
      <c r="R65" s="20"/>
      <c r="S65" s="3"/>
      <c r="T65" s="3"/>
      <c r="U65" s="3"/>
      <c r="V65" s="4"/>
      <c r="W65" s="4"/>
      <c r="X65" s="4"/>
      <c r="Y65" s="4"/>
      <c r="Z65" s="4"/>
      <c r="AA65" s="5"/>
    </row>
    <row r="66" spans="1:27" ht="14.25" customHeight="1">
      <c r="A66" s="3"/>
      <c r="B66" s="3"/>
      <c r="C66" s="3"/>
      <c r="D66" s="3"/>
      <c r="E66" s="3"/>
      <c r="F66" s="3"/>
      <c r="G66" s="3"/>
      <c r="H66" s="3"/>
      <c r="I66" s="3"/>
      <c r="J66" s="24"/>
      <c r="K66" s="20"/>
      <c r="L66" s="24"/>
      <c r="M66" s="24"/>
      <c r="N66" s="24"/>
      <c r="O66" s="24"/>
      <c r="P66" s="24"/>
      <c r="Q66" s="24"/>
      <c r="R66" s="20"/>
      <c r="S66" s="3"/>
      <c r="T66" s="3"/>
      <c r="U66" s="3"/>
      <c r="V66" s="4"/>
      <c r="W66" s="4"/>
      <c r="X66" s="4"/>
      <c r="Y66" s="4"/>
      <c r="Z66" s="4"/>
      <c r="AA66" s="5"/>
    </row>
    <row r="67" spans="1:27" ht="14.25" customHeight="1">
      <c r="A67" s="3"/>
      <c r="B67" s="3"/>
      <c r="C67" s="3"/>
      <c r="D67" s="3"/>
      <c r="E67" s="3"/>
      <c r="F67" s="3"/>
      <c r="G67" s="3"/>
      <c r="H67" s="3"/>
      <c r="I67" s="3"/>
      <c r="J67" s="24"/>
      <c r="K67" s="20"/>
      <c r="L67" s="24"/>
      <c r="M67" s="24"/>
      <c r="N67" s="24"/>
      <c r="O67" s="24"/>
      <c r="P67" s="29" t="str">
        <f>F58&amp;" µl"</f>
        <v>2 µl</v>
      </c>
      <c r="Q67" s="24"/>
      <c r="R67" s="20"/>
      <c r="S67" s="3"/>
      <c r="T67" s="3"/>
      <c r="U67" s="3"/>
      <c r="V67" s="4"/>
      <c r="W67" s="4"/>
      <c r="X67" s="4"/>
      <c r="Y67" s="4"/>
      <c r="Z67" s="4"/>
      <c r="AA67" s="5"/>
    </row>
    <row r="68" spans="1:27" ht="14.25" customHeight="1">
      <c r="A68" s="3"/>
      <c r="B68" s="3"/>
      <c r="C68" s="3"/>
      <c r="D68" s="3"/>
      <c r="E68" s="3"/>
      <c r="F68" s="3"/>
      <c r="G68" s="3"/>
      <c r="H68" s="3"/>
      <c r="I68" s="3"/>
      <c r="J68" s="24"/>
      <c r="K68" s="20"/>
      <c r="L68" s="24"/>
      <c r="M68" s="24"/>
      <c r="N68" s="24"/>
      <c r="O68" s="24"/>
      <c r="P68" s="24"/>
      <c r="Q68" s="24"/>
      <c r="R68" s="20"/>
      <c r="S68" s="3"/>
      <c r="T68" s="3"/>
      <c r="U68" s="3"/>
      <c r="V68" s="4"/>
      <c r="W68" s="4"/>
      <c r="X68" s="4"/>
      <c r="Y68" s="4"/>
      <c r="Z68" s="4"/>
      <c r="AA68" s="5"/>
    </row>
    <row r="69" spans="1:27" ht="14.25" customHeight="1">
      <c r="A69" s="3"/>
      <c r="B69" s="3"/>
      <c r="C69" s="3"/>
      <c r="D69" s="3"/>
      <c r="E69" s="3"/>
      <c r="F69" s="3"/>
      <c r="G69" s="3"/>
      <c r="H69" s="3"/>
      <c r="I69" s="3"/>
      <c r="J69" s="24"/>
      <c r="K69" s="20"/>
      <c r="L69" s="24"/>
      <c r="M69" s="24"/>
      <c r="N69" s="24"/>
      <c r="O69" s="24"/>
      <c r="P69" s="24"/>
      <c r="Q69" s="29" t="s">
        <v>29</v>
      </c>
      <c r="R69" s="20"/>
      <c r="S69" s="3"/>
      <c r="T69" s="3"/>
      <c r="U69" s="3"/>
      <c r="V69" s="4"/>
      <c r="W69" s="4"/>
      <c r="X69" s="4"/>
      <c r="Y69" s="4"/>
      <c r="Z69" s="4"/>
      <c r="AA69" s="5"/>
    </row>
    <row r="70" spans="1:27" ht="14.25" customHeight="1">
      <c r="A70" s="3"/>
      <c r="B70" s="3"/>
      <c r="C70" s="3"/>
      <c r="D70" s="3"/>
      <c r="E70" s="3"/>
      <c r="F70" s="3"/>
      <c r="G70" s="3"/>
      <c r="H70" s="3"/>
      <c r="I70" s="3"/>
      <c r="J70" s="24"/>
      <c r="K70" s="20"/>
      <c r="L70" s="24"/>
      <c r="M70" s="24"/>
      <c r="N70" s="24"/>
      <c r="O70" s="24"/>
      <c r="P70" s="24"/>
      <c r="Q70" s="24"/>
      <c r="R70" s="20"/>
      <c r="S70" s="3"/>
      <c r="T70" s="3"/>
      <c r="U70" s="3"/>
      <c r="V70" s="4"/>
      <c r="W70" s="4"/>
      <c r="X70" s="4"/>
      <c r="Y70" s="4"/>
      <c r="Z70" s="4"/>
      <c r="AA70" s="5"/>
    </row>
    <row r="71" spans="1:27" ht="14.25" customHeight="1">
      <c r="A71" s="3"/>
      <c r="B71" s="3"/>
      <c r="C71" s="3"/>
      <c r="D71" s="3"/>
      <c r="E71" s="3"/>
      <c r="F71" s="3"/>
      <c r="G71" s="3"/>
      <c r="H71" s="3"/>
      <c r="I71" s="3"/>
      <c r="J71" s="24"/>
      <c r="K71" s="20"/>
      <c r="L71" s="24"/>
      <c r="M71" s="24"/>
      <c r="N71" s="24"/>
      <c r="O71" s="24"/>
      <c r="P71" s="24"/>
      <c r="Q71" s="24"/>
      <c r="R71" s="20"/>
      <c r="S71" s="3"/>
      <c r="T71" s="3"/>
      <c r="U71" s="3"/>
      <c r="V71" s="4"/>
      <c r="W71" s="4"/>
      <c r="X71" s="4"/>
      <c r="Y71" s="4"/>
      <c r="Z71" s="4"/>
      <c r="AA71" s="5"/>
    </row>
    <row r="72" spans="1:27" ht="14.25" customHeight="1">
      <c r="A72" s="3"/>
      <c r="B72" s="3"/>
      <c r="C72" s="3"/>
      <c r="D72" s="3"/>
      <c r="E72" s="3"/>
      <c r="F72" s="3"/>
      <c r="G72" s="3"/>
      <c r="H72" s="3"/>
      <c r="I72" s="3"/>
      <c r="J72" s="24"/>
      <c r="K72" s="20"/>
      <c r="L72" s="24"/>
      <c r="M72" s="24"/>
      <c r="N72" s="24"/>
      <c r="O72" s="24"/>
      <c r="P72" s="24"/>
      <c r="Q72" s="24"/>
      <c r="R72" s="20"/>
      <c r="S72" s="3"/>
      <c r="T72" s="3"/>
      <c r="U72" s="3"/>
      <c r="V72" s="4"/>
      <c r="W72" s="4"/>
      <c r="X72" s="4"/>
      <c r="Y72" s="4"/>
      <c r="Z72" s="4"/>
      <c r="AA72" s="5"/>
    </row>
    <row r="73" spans="1:27" ht="14.25" customHeight="1">
      <c r="A73" s="3"/>
      <c r="B73" s="3"/>
      <c r="C73" s="3"/>
      <c r="D73" s="3"/>
      <c r="E73" s="3"/>
      <c r="F73" s="3"/>
      <c r="G73" s="3"/>
      <c r="H73" s="3"/>
      <c r="I73" s="3"/>
      <c r="J73" s="24"/>
      <c r="K73" s="20"/>
      <c r="L73" s="24"/>
      <c r="M73" s="24"/>
      <c r="N73" s="24"/>
      <c r="O73" s="24"/>
      <c r="P73" s="24"/>
      <c r="Q73" s="24"/>
      <c r="R73" s="20"/>
      <c r="S73" s="3"/>
      <c r="T73" s="3"/>
      <c r="U73" s="3"/>
      <c r="V73" s="4"/>
      <c r="W73" s="4"/>
      <c r="X73" s="4"/>
      <c r="Y73" s="4"/>
      <c r="Z73" s="4"/>
      <c r="AA73" s="5"/>
    </row>
    <row r="74" spans="1:27" ht="14.25" customHeight="1">
      <c r="A74" s="3"/>
      <c r="B74" s="3"/>
      <c r="C74" s="3"/>
      <c r="D74" s="3"/>
      <c r="E74" s="3"/>
      <c r="F74" s="3"/>
      <c r="G74" s="3"/>
      <c r="H74" s="3"/>
      <c r="I74" s="3"/>
      <c r="J74" s="24"/>
      <c r="K74" s="20"/>
      <c r="L74" s="24"/>
      <c r="M74" s="24"/>
      <c r="N74" s="24"/>
      <c r="O74" s="24"/>
      <c r="P74" s="24"/>
      <c r="Q74" s="24"/>
      <c r="R74" s="20"/>
      <c r="S74" s="3"/>
      <c r="T74" s="3"/>
      <c r="U74" s="3"/>
      <c r="V74" s="4"/>
      <c r="W74" s="4"/>
      <c r="X74" s="4"/>
      <c r="Y74" s="4"/>
      <c r="Z74" s="4"/>
      <c r="AA74" s="5"/>
    </row>
    <row r="75" spans="1:27" ht="14.25" customHeight="1">
      <c r="A75" s="3"/>
      <c r="B75" s="3"/>
      <c r="C75" s="3"/>
      <c r="D75" s="3"/>
      <c r="E75" s="3"/>
      <c r="F75" s="3"/>
      <c r="G75" s="3"/>
      <c r="H75" s="3"/>
      <c r="I75" s="3"/>
      <c r="J75" s="24"/>
      <c r="K75" s="20"/>
      <c r="L75" s="24"/>
      <c r="M75" s="24"/>
      <c r="N75" s="24"/>
      <c r="O75" s="24"/>
      <c r="P75" s="24"/>
      <c r="Q75" s="24"/>
      <c r="R75" s="20"/>
      <c r="S75" s="3"/>
      <c r="T75" s="3"/>
      <c r="U75" s="3"/>
      <c r="V75" s="4"/>
      <c r="W75" s="4"/>
      <c r="X75" s="4"/>
      <c r="Y75" s="4"/>
      <c r="Z75" s="4"/>
      <c r="AA75" s="5"/>
    </row>
    <row r="76" spans="1:27" ht="14.25" customHeight="1">
      <c r="A76" s="3"/>
      <c r="B76" s="3"/>
      <c r="C76" s="3"/>
      <c r="D76" s="3"/>
      <c r="E76" s="3"/>
      <c r="F76" s="3"/>
      <c r="G76" s="3"/>
      <c r="H76" s="3"/>
      <c r="I76" s="3"/>
      <c r="J76" s="24"/>
      <c r="K76" s="20"/>
      <c r="L76" s="24"/>
      <c r="M76" s="24"/>
      <c r="N76" s="24"/>
      <c r="O76" s="24"/>
      <c r="P76" s="24"/>
      <c r="Q76" s="24"/>
      <c r="R76" s="20"/>
      <c r="S76" s="3"/>
      <c r="T76" s="3"/>
      <c r="U76" s="3"/>
      <c r="V76" s="4"/>
      <c r="W76" s="4"/>
      <c r="X76" s="4"/>
      <c r="Y76" s="4"/>
      <c r="Z76" s="4"/>
      <c r="AA76" s="5"/>
    </row>
    <row r="77" spans="1:27" ht="14.25" customHeight="1">
      <c r="A77" s="3"/>
      <c r="B77" s="3"/>
      <c r="C77" s="3"/>
      <c r="D77" s="3"/>
      <c r="E77" s="3"/>
      <c r="F77" s="3"/>
      <c r="G77" s="3"/>
      <c r="H77" s="3"/>
      <c r="I77" s="3"/>
      <c r="J77" s="24"/>
      <c r="K77" s="20"/>
      <c r="L77" s="24"/>
      <c r="M77" s="24"/>
      <c r="N77" s="24"/>
      <c r="O77" s="24"/>
      <c r="P77" s="24"/>
      <c r="Q77" s="24"/>
      <c r="R77" s="20"/>
      <c r="S77" s="3"/>
      <c r="T77" s="3"/>
      <c r="U77" s="3"/>
      <c r="V77" s="4"/>
      <c r="W77" s="4"/>
      <c r="X77" s="4"/>
      <c r="Y77" s="4"/>
      <c r="Z77" s="4"/>
      <c r="AA77" s="5"/>
    </row>
    <row r="78" spans="1:27" ht="14.25" customHeight="1">
      <c r="A78" s="3"/>
      <c r="B78" s="3"/>
      <c r="C78" s="3"/>
      <c r="D78" s="3"/>
      <c r="E78" s="3"/>
      <c r="F78" s="3"/>
      <c r="G78" s="3"/>
      <c r="H78" s="3"/>
      <c r="I78" s="3"/>
      <c r="J78" s="24"/>
      <c r="K78" s="20"/>
      <c r="L78" s="24"/>
      <c r="M78" s="24"/>
      <c r="N78" s="24"/>
      <c r="O78" s="24"/>
      <c r="P78" s="24"/>
      <c r="Q78" s="24"/>
      <c r="R78" s="20"/>
      <c r="S78" s="3"/>
      <c r="T78" s="3"/>
      <c r="U78" s="3"/>
      <c r="V78" s="4"/>
      <c r="W78" s="4"/>
      <c r="X78" s="4"/>
      <c r="Y78" s="4"/>
      <c r="Z78" s="4"/>
      <c r="AA78" s="5"/>
    </row>
    <row r="79" spans="1:27" ht="14.25" customHeight="1">
      <c r="A79" s="3"/>
      <c r="B79" s="3"/>
      <c r="C79" s="3"/>
      <c r="D79" s="3"/>
      <c r="E79" s="3"/>
      <c r="F79" s="3"/>
      <c r="G79" s="3"/>
      <c r="H79" s="3"/>
      <c r="I79" s="3"/>
      <c r="J79" s="24"/>
      <c r="K79" s="20"/>
      <c r="L79" s="24"/>
      <c r="M79" s="24"/>
      <c r="N79" s="24"/>
      <c r="O79" s="24"/>
      <c r="P79" s="24"/>
      <c r="Q79" s="24"/>
      <c r="R79" s="20"/>
      <c r="S79" s="3"/>
      <c r="T79" s="3"/>
      <c r="U79" s="3"/>
      <c r="V79" s="4"/>
      <c r="W79" s="4"/>
      <c r="X79" s="4"/>
      <c r="Y79" s="4"/>
      <c r="Z79" s="4"/>
      <c r="AA79" s="5"/>
    </row>
    <row r="80" spans="1:27" ht="14.25" customHeight="1">
      <c r="A80" s="3"/>
      <c r="B80" s="3"/>
      <c r="C80" s="3"/>
      <c r="D80" s="3"/>
      <c r="E80" s="3"/>
      <c r="F80" s="3"/>
      <c r="G80" s="3"/>
      <c r="H80" s="3"/>
      <c r="I80" s="3"/>
      <c r="J80" s="24"/>
      <c r="K80" s="20"/>
      <c r="L80" s="24"/>
      <c r="M80" s="24"/>
      <c r="N80" s="24"/>
      <c r="O80" s="24"/>
      <c r="P80" s="24"/>
      <c r="Q80" s="24"/>
      <c r="R80" s="20"/>
      <c r="S80" s="3"/>
      <c r="T80" s="3"/>
      <c r="U80" s="3"/>
      <c r="V80" s="4"/>
      <c r="W80" s="4"/>
      <c r="X80" s="4"/>
      <c r="Y80" s="4"/>
      <c r="Z80" s="4"/>
      <c r="AA80" s="5"/>
    </row>
    <row r="81" spans="1:27" ht="14.25" customHeight="1">
      <c r="A81" s="3"/>
      <c r="B81" s="3"/>
      <c r="C81" s="3"/>
      <c r="D81" s="3"/>
      <c r="E81" s="3"/>
      <c r="F81" s="3"/>
      <c r="G81" s="3"/>
      <c r="H81" s="3"/>
      <c r="I81" s="3"/>
      <c r="J81" s="24"/>
      <c r="K81" s="20"/>
      <c r="L81" s="24"/>
      <c r="M81" s="24"/>
      <c r="N81" s="24"/>
      <c r="O81" s="24"/>
      <c r="P81" s="24"/>
      <c r="Q81" s="24"/>
      <c r="R81" s="20"/>
      <c r="S81" s="3"/>
      <c r="T81" s="3"/>
      <c r="U81" s="3"/>
      <c r="V81" s="4"/>
      <c r="W81" s="4"/>
      <c r="X81" s="4"/>
      <c r="Y81" s="4"/>
      <c r="Z81" s="4"/>
      <c r="AA81" s="5"/>
    </row>
    <row r="82" spans="1:27" ht="14.25" customHeight="1">
      <c r="A82" s="3"/>
      <c r="B82" s="3"/>
      <c r="C82" s="3"/>
      <c r="D82" s="3"/>
      <c r="E82" s="3"/>
      <c r="F82" s="3"/>
      <c r="G82" s="3"/>
      <c r="H82" s="3"/>
      <c r="I82" s="3"/>
      <c r="J82" s="24"/>
      <c r="K82" s="20"/>
      <c r="L82" s="24"/>
      <c r="M82" s="24"/>
      <c r="N82" s="24"/>
      <c r="O82" s="24"/>
      <c r="P82" s="24"/>
      <c r="Q82" s="24"/>
      <c r="R82" s="20"/>
      <c r="S82" s="3"/>
      <c r="T82" s="3"/>
      <c r="U82" s="3"/>
      <c r="V82" s="4"/>
      <c r="W82" s="4"/>
      <c r="X82" s="4"/>
      <c r="Y82" s="4"/>
      <c r="Z82" s="4"/>
      <c r="AA82" s="5"/>
    </row>
    <row r="83" spans="1:27" ht="21.75" customHeight="1">
      <c r="A83" s="3"/>
      <c r="B83" s="3"/>
      <c r="C83" s="3"/>
      <c r="D83" s="3"/>
      <c r="E83" s="3"/>
      <c r="F83" s="3"/>
      <c r="G83" s="3"/>
      <c r="H83" s="3"/>
      <c r="I83" s="3"/>
      <c r="J83" s="24"/>
      <c r="K83" s="20"/>
      <c r="L83" s="20"/>
      <c r="M83" s="20"/>
      <c r="N83" s="20"/>
      <c r="O83" s="20"/>
      <c r="P83" s="20"/>
      <c r="Q83" s="20"/>
      <c r="R83" s="20"/>
      <c r="S83" s="3"/>
      <c r="T83" s="3"/>
      <c r="U83" s="3"/>
      <c r="V83" s="4"/>
      <c r="W83" s="4"/>
      <c r="X83" s="4"/>
      <c r="Y83" s="4"/>
      <c r="Z83" s="4"/>
      <c r="AA83" s="5"/>
    </row>
    <row r="84" spans="1:27" ht="14.2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4"/>
      <c r="W84" s="4"/>
      <c r="X84" s="4"/>
      <c r="Y84" s="4"/>
      <c r="Z84" s="4"/>
      <c r="AA84" s="5"/>
    </row>
    <row r="85" spans="1:27" ht="14.2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4"/>
      <c r="W85" s="4"/>
      <c r="X85" s="4"/>
      <c r="Y85" s="4"/>
      <c r="Z85" s="4"/>
      <c r="AA85" s="5"/>
    </row>
    <row r="86" spans="1:27" ht="14.2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4"/>
      <c r="W86" s="4"/>
      <c r="X86" s="4"/>
      <c r="Y86" s="4"/>
      <c r="Z86" s="4"/>
      <c r="AA86" s="5"/>
    </row>
    <row r="87" spans="1:27" ht="14.2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4"/>
      <c r="W87" s="4"/>
      <c r="X87" s="4"/>
      <c r="Y87" s="4"/>
      <c r="Z87" s="4"/>
      <c r="AA87" s="5"/>
    </row>
    <row r="88" spans="1:27" ht="14.2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4"/>
      <c r="W88" s="4"/>
      <c r="X88" s="4"/>
      <c r="Y88" s="4"/>
      <c r="Z88" s="4"/>
      <c r="AA88" s="5"/>
    </row>
    <row r="89" spans="1:27" ht="14.2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4"/>
      <c r="W89" s="4"/>
      <c r="X89" s="4"/>
      <c r="Y89" s="4"/>
      <c r="Z89" s="4"/>
      <c r="AA89" s="5"/>
    </row>
    <row r="90" spans="1:27" ht="14.2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4"/>
      <c r="W90" s="4"/>
      <c r="X90" s="4"/>
      <c r="Y90" s="4"/>
      <c r="Z90" s="4"/>
      <c r="AA90" s="5"/>
    </row>
    <row r="91" spans="1:27" ht="14.2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4"/>
      <c r="W91" s="4"/>
      <c r="X91" s="4"/>
      <c r="Y91" s="4"/>
      <c r="Z91" s="4"/>
      <c r="AA91" s="5"/>
    </row>
    <row r="92" spans="1:27" ht="14.2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4"/>
      <c r="W92" s="4"/>
      <c r="X92" s="4"/>
      <c r="Y92" s="4"/>
      <c r="Z92" s="4"/>
      <c r="AA92" s="5"/>
    </row>
    <row r="93" spans="1:27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3"/>
      <c r="M93" s="3"/>
      <c r="N93" s="3"/>
      <c r="O93" s="3"/>
      <c r="P93" s="3"/>
      <c r="Q93" s="3"/>
      <c r="R93" s="3"/>
      <c r="S93" s="3"/>
      <c r="T93" s="3"/>
      <c r="U93" s="3"/>
      <c r="V93" s="4"/>
      <c r="W93" s="4"/>
      <c r="X93" s="4"/>
      <c r="Y93" s="4"/>
      <c r="Z93" s="4"/>
      <c r="AA93" s="5"/>
    </row>
    <row r="94" spans="1:27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3"/>
      <c r="M94" s="3"/>
      <c r="N94" s="3"/>
      <c r="O94" s="3"/>
      <c r="P94" s="3"/>
      <c r="Q94" s="3"/>
      <c r="R94" s="3"/>
      <c r="S94" s="3"/>
      <c r="T94" s="3"/>
      <c r="U94" s="3"/>
      <c r="V94" s="4"/>
      <c r="W94" s="4"/>
      <c r="X94" s="4"/>
      <c r="Y94" s="4"/>
      <c r="Z94" s="4"/>
      <c r="AA94" s="5"/>
    </row>
    <row r="95" spans="1:27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3"/>
      <c r="M95" s="3"/>
      <c r="N95" s="3"/>
      <c r="O95" s="3"/>
      <c r="P95" s="3"/>
      <c r="Q95" s="3"/>
      <c r="R95" s="3"/>
      <c r="S95" s="3"/>
      <c r="T95" s="3"/>
      <c r="U95" s="3"/>
      <c r="V95" s="4"/>
      <c r="W95" s="4"/>
      <c r="X95" s="4"/>
      <c r="Y95" s="4"/>
      <c r="Z95" s="4"/>
      <c r="AA95" s="5"/>
    </row>
    <row r="96" spans="1:27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3"/>
      <c r="M96" s="3"/>
      <c r="N96" s="3"/>
      <c r="O96" s="3"/>
      <c r="P96" s="3"/>
      <c r="Q96" s="5"/>
      <c r="R96" s="5"/>
      <c r="S96" s="5"/>
      <c r="T96" s="5"/>
      <c r="U96" s="5"/>
      <c r="V96" s="4"/>
      <c r="W96" s="4"/>
      <c r="X96" s="4"/>
      <c r="Y96" s="4"/>
      <c r="Z96" s="4"/>
      <c r="AA96" s="5"/>
    </row>
    <row r="97" spans="1:2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3"/>
      <c r="M97" s="3"/>
      <c r="N97" s="3"/>
      <c r="O97" s="3"/>
      <c r="P97" s="3"/>
      <c r="Q97" s="5"/>
      <c r="R97" s="5"/>
      <c r="S97" s="5"/>
      <c r="T97" s="5"/>
      <c r="U97" s="5"/>
      <c r="V97" s="4"/>
      <c r="W97" s="4"/>
      <c r="X97" s="4"/>
      <c r="Y97" s="4"/>
      <c r="Z97" s="4"/>
      <c r="AA97" s="5"/>
    </row>
    <row r="98" spans="1:27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3"/>
      <c r="M98" s="3"/>
      <c r="N98" s="3"/>
      <c r="O98" s="3"/>
      <c r="P98" s="3"/>
      <c r="Q98" s="5"/>
      <c r="R98" s="5"/>
      <c r="S98" s="5"/>
      <c r="T98" s="5"/>
      <c r="U98" s="5"/>
      <c r="V98" s="4"/>
      <c r="W98" s="4"/>
      <c r="X98" s="4"/>
      <c r="Y98" s="4"/>
      <c r="Z98" s="4"/>
      <c r="AA98" s="5"/>
    </row>
    <row r="99" spans="1:27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3"/>
      <c r="M99" s="3"/>
      <c r="N99" s="3"/>
      <c r="O99" s="3"/>
      <c r="P99" s="3"/>
      <c r="Q99" s="5"/>
      <c r="R99" s="5"/>
      <c r="S99" s="5"/>
      <c r="T99" s="5"/>
      <c r="U99" s="5"/>
      <c r="V99" s="4"/>
      <c r="W99" s="4"/>
      <c r="X99" s="4"/>
      <c r="Y99" s="4"/>
      <c r="Z99" s="4"/>
      <c r="AA99" s="5"/>
    </row>
    <row r="100" spans="1:27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"/>
      <c r="M100" s="3"/>
      <c r="N100" s="3"/>
      <c r="O100" s="3"/>
      <c r="P100" s="3"/>
      <c r="Q100" s="5"/>
      <c r="R100" s="5"/>
      <c r="S100" s="5"/>
      <c r="T100" s="5"/>
      <c r="U100" s="5"/>
      <c r="V100" s="4"/>
      <c r="W100" s="4"/>
      <c r="X100" s="4"/>
      <c r="Y100" s="4"/>
      <c r="Z100" s="4"/>
      <c r="AA100" s="5"/>
    </row>
    <row r="101" spans="1:27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3"/>
      <c r="M101" s="3"/>
      <c r="N101" s="3"/>
      <c r="O101" s="3"/>
      <c r="P101" s="3"/>
      <c r="Q101" s="5"/>
      <c r="R101" s="5"/>
      <c r="S101" s="5"/>
      <c r="T101" s="5"/>
      <c r="U101" s="5"/>
      <c r="V101" s="4"/>
      <c r="W101" s="4"/>
      <c r="X101" s="4"/>
      <c r="Y101" s="4"/>
      <c r="Z101" s="4"/>
      <c r="AA101" s="5"/>
    </row>
    <row r="102" spans="1:27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3"/>
      <c r="M102" s="3"/>
      <c r="N102" s="3"/>
      <c r="O102" s="3"/>
      <c r="P102" s="3"/>
      <c r="Q102" s="5"/>
      <c r="R102" s="5"/>
      <c r="S102" s="5"/>
      <c r="T102" s="5"/>
      <c r="U102" s="5"/>
      <c r="V102" s="4"/>
      <c r="W102" s="4"/>
      <c r="X102" s="4"/>
      <c r="Y102" s="4"/>
      <c r="Z102" s="4"/>
      <c r="AA102" s="5"/>
    </row>
    <row r="103" spans="1:27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3"/>
      <c r="M103" s="3"/>
      <c r="N103" s="3"/>
      <c r="O103" s="3"/>
      <c r="P103" s="3"/>
      <c r="Q103" s="5"/>
      <c r="R103" s="5"/>
      <c r="S103" s="5"/>
      <c r="T103" s="5"/>
      <c r="U103" s="5"/>
      <c r="V103" s="4"/>
      <c r="W103" s="4"/>
      <c r="X103" s="4"/>
      <c r="Y103" s="4"/>
      <c r="Z103" s="4"/>
      <c r="AA103" s="5"/>
    </row>
    <row r="104" spans="1:27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3"/>
      <c r="M104" s="3"/>
      <c r="N104" s="3"/>
      <c r="O104" s="3"/>
      <c r="P104" s="3"/>
      <c r="Q104" s="5"/>
      <c r="R104" s="5"/>
      <c r="S104" s="5"/>
      <c r="T104" s="5"/>
      <c r="U104" s="5"/>
      <c r="V104" s="4"/>
      <c r="W104" s="4"/>
      <c r="X104" s="4"/>
      <c r="Y104" s="4"/>
      <c r="Z104" s="4"/>
      <c r="AA104" s="5"/>
    </row>
    <row r="105" spans="1:27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3"/>
      <c r="M105" s="3"/>
      <c r="N105" s="3"/>
      <c r="O105" s="3"/>
      <c r="P105" s="3"/>
      <c r="Q105" s="5"/>
      <c r="R105" s="5"/>
      <c r="S105" s="5"/>
      <c r="T105" s="5"/>
      <c r="U105" s="5"/>
      <c r="V105" s="4"/>
      <c r="W105" s="4"/>
      <c r="X105" s="4"/>
      <c r="Y105" s="4"/>
      <c r="Z105" s="4"/>
      <c r="AA105" s="5"/>
    </row>
    <row r="106" spans="1:27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3"/>
      <c r="M106" s="3"/>
      <c r="N106" s="3"/>
      <c r="O106" s="3"/>
      <c r="P106" s="3"/>
      <c r="Q106" s="5"/>
      <c r="R106" s="5"/>
      <c r="S106" s="5"/>
      <c r="T106" s="5"/>
      <c r="U106" s="5"/>
      <c r="V106" s="4"/>
      <c r="W106" s="4"/>
      <c r="X106" s="4"/>
      <c r="Y106" s="4"/>
      <c r="Z106" s="4"/>
      <c r="AA106" s="5"/>
    </row>
    <row r="107" spans="1:2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3"/>
      <c r="M107" s="3"/>
      <c r="N107" s="3"/>
      <c r="O107" s="3"/>
      <c r="P107" s="3"/>
      <c r="Q107" s="5"/>
      <c r="R107" s="5"/>
      <c r="S107" s="5"/>
      <c r="T107" s="5"/>
      <c r="U107" s="5"/>
      <c r="V107" s="4"/>
      <c r="W107" s="4"/>
      <c r="X107" s="4"/>
      <c r="Y107" s="4"/>
      <c r="Z107" s="4"/>
      <c r="AA107" s="5"/>
    </row>
    <row r="108" spans="1:27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3"/>
      <c r="M108" s="3"/>
      <c r="N108" s="3"/>
      <c r="O108" s="3"/>
      <c r="P108" s="3"/>
      <c r="Q108" s="5"/>
      <c r="R108" s="5"/>
      <c r="S108" s="5"/>
      <c r="T108" s="5"/>
      <c r="U108" s="5"/>
      <c r="V108" s="4"/>
      <c r="W108" s="4"/>
      <c r="X108" s="4"/>
      <c r="Y108" s="4"/>
      <c r="Z108" s="4"/>
      <c r="AA108" s="5"/>
    </row>
    <row r="109" spans="1:27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3"/>
      <c r="M109" s="3"/>
      <c r="N109" s="3"/>
      <c r="O109" s="3"/>
      <c r="P109" s="3"/>
      <c r="Q109" s="5"/>
      <c r="R109" s="5"/>
      <c r="S109" s="5"/>
      <c r="T109" s="5"/>
      <c r="U109" s="5"/>
      <c r="V109" s="4"/>
      <c r="W109" s="4"/>
      <c r="X109" s="4"/>
      <c r="Y109" s="4"/>
      <c r="Z109" s="4"/>
      <c r="AA109" s="5"/>
    </row>
    <row r="110" spans="1:27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3"/>
      <c r="M110" s="3"/>
      <c r="N110" s="3"/>
      <c r="O110" s="3"/>
      <c r="P110" s="3"/>
      <c r="Q110" s="5"/>
      <c r="R110" s="5"/>
      <c r="S110" s="5"/>
      <c r="T110" s="5"/>
      <c r="U110" s="5"/>
      <c r="V110" s="4"/>
      <c r="W110" s="4"/>
      <c r="X110" s="4"/>
      <c r="Y110" s="4"/>
      <c r="Z110" s="4"/>
      <c r="AA110" s="5"/>
    </row>
    <row r="111" spans="1:27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3"/>
      <c r="M111" s="3"/>
      <c r="N111" s="3"/>
      <c r="O111" s="3"/>
      <c r="P111" s="3"/>
      <c r="Q111" s="5"/>
      <c r="R111" s="5"/>
      <c r="S111" s="5"/>
      <c r="T111" s="5"/>
      <c r="U111" s="5"/>
      <c r="V111" s="4"/>
      <c r="W111" s="4"/>
      <c r="X111" s="4"/>
      <c r="Y111" s="4"/>
      <c r="Z111" s="4"/>
      <c r="AA111" s="5"/>
    </row>
    <row r="112" spans="1:27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3"/>
      <c r="M112" s="3"/>
      <c r="N112" s="3"/>
      <c r="O112" s="3"/>
      <c r="P112" s="3"/>
      <c r="Q112" s="5"/>
      <c r="R112" s="5"/>
      <c r="S112" s="5"/>
      <c r="T112" s="5"/>
      <c r="U112" s="5"/>
      <c r="V112" s="4"/>
      <c r="W112" s="4"/>
      <c r="X112" s="4"/>
      <c r="Y112" s="4"/>
      <c r="Z112" s="4"/>
      <c r="AA112" s="5"/>
    </row>
    <row r="113" spans="1:27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3"/>
      <c r="M113" s="3"/>
      <c r="N113" s="3"/>
      <c r="O113" s="3"/>
      <c r="P113" s="3"/>
      <c r="Q113" s="5"/>
      <c r="R113" s="5"/>
      <c r="S113" s="5"/>
      <c r="T113" s="5"/>
      <c r="U113" s="5"/>
      <c r="V113" s="4"/>
      <c r="W113" s="4"/>
      <c r="X113" s="4"/>
      <c r="Y113" s="4"/>
      <c r="Z113" s="4"/>
      <c r="AA113" s="5"/>
    </row>
    <row r="114" spans="1:27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3"/>
      <c r="M114" s="3"/>
      <c r="N114" s="3"/>
      <c r="O114" s="3"/>
      <c r="P114" s="3"/>
      <c r="Q114" s="5"/>
      <c r="R114" s="5"/>
      <c r="S114" s="5"/>
      <c r="T114" s="5"/>
      <c r="U114" s="5"/>
      <c r="V114" s="4"/>
      <c r="W114" s="4"/>
      <c r="X114" s="4"/>
      <c r="Y114" s="4"/>
      <c r="Z114" s="4"/>
      <c r="AA114" s="5"/>
    </row>
    <row r="115" spans="1:27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3"/>
      <c r="M115" s="3"/>
      <c r="N115" s="3"/>
      <c r="O115" s="3"/>
      <c r="P115" s="3"/>
      <c r="Q115" s="5"/>
      <c r="R115" s="5"/>
      <c r="S115" s="5"/>
      <c r="T115" s="5"/>
      <c r="U115" s="5"/>
      <c r="V115" s="4"/>
      <c r="W115" s="4"/>
      <c r="X115" s="4"/>
      <c r="Y115" s="4"/>
      <c r="Z115" s="4"/>
      <c r="AA115" s="5"/>
    </row>
    <row r="116" spans="1:27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3"/>
      <c r="M116" s="3"/>
      <c r="N116" s="3"/>
      <c r="O116" s="3"/>
      <c r="P116" s="3"/>
      <c r="Q116" s="5"/>
      <c r="R116" s="5"/>
      <c r="S116" s="5"/>
      <c r="T116" s="5"/>
      <c r="U116" s="5"/>
      <c r="V116" s="4"/>
      <c r="W116" s="4"/>
      <c r="X116" s="4"/>
      <c r="Y116" s="4"/>
      <c r="Z116" s="4"/>
      <c r="AA116" s="5"/>
    </row>
    <row r="117" spans="1:2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3"/>
      <c r="M117" s="3"/>
      <c r="N117" s="3"/>
      <c r="O117" s="3"/>
      <c r="P117" s="3"/>
      <c r="Q117" s="5"/>
      <c r="R117" s="5"/>
      <c r="S117" s="5"/>
      <c r="T117" s="5"/>
      <c r="U117" s="5"/>
      <c r="V117" s="4"/>
      <c r="W117" s="4"/>
      <c r="X117" s="4"/>
      <c r="Y117" s="4"/>
      <c r="Z117" s="4"/>
      <c r="AA117" s="5"/>
    </row>
    <row r="118" spans="1:27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3"/>
      <c r="M118" s="3"/>
      <c r="N118" s="3"/>
      <c r="O118" s="3"/>
      <c r="P118" s="3"/>
      <c r="Q118" s="5"/>
      <c r="R118" s="5"/>
      <c r="S118" s="5"/>
      <c r="T118" s="5"/>
      <c r="U118" s="5"/>
      <c r="V118" s="4"/>
      <c r="W118" s="4"/>
      <c r="X118" s="4"/>
      <c r="Y118" s="4"/>
      <c r="Z118" s="4"/>
      <c r="AA118" s="5"/>
    </row>
    <row r="119" spans="1:27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3"/>
      <c r="M119" s="3"/>
      <c r="N119" s="3"/>
      <c r="O119" s="3"/>
      <c r="P119" s="3"/>
      <c r="Q119" s="5"/>
      <c r="R119" s="5"/>
      <c r="S119" s="5"/>
      <c r="T119" s="5"/>
      <c r="U119" s="5"/>
      <c r="V119" s="4"/>
      <c r="W119" s="4"/>
      <c r="X119" s="4"/>
      <c r="Y119" s="4"/>
      <c r="Z119" s="4"/>
      <c r="AA119" s="5"/>
    </row>
    <row r="120" spans="1:27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3"/>
      <c r="M120" s="3"/>
      <c r="N120" s="3"/>
      <c r="O120" s="3"/>
      <c r="P120" s="3"/>
      <c r="Q120" s="5"/>
      <c r="R120" s="5"/>
      <c r="S120" s="5"/>
      <c r="T120" s="5"/>
      <c r="U120" s="5"/>
      <c r="V120" s="4"/>
      <c r="W120" s="4"/>
      <c r="X120" s="4"/>
      <c r="Y120" s="4"/>
      <c r="Z120" s="4"/>
      <c r="AA120" s="5"/>
    </row>
    <row r="121" spans="1:27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3"/>
      <c r="M121" s="3"/>
      <c r="N121" s="3"/>
      <c r="O121" s="3"/>
      <c r="P121" s="3"/>
      <c r="Q121" s="5"/>
      <c r="R121" s="5"/>
      <c r="S121" s="5"/>
      <c r="T121" s="5"/>
      <c r="U121" s="5"/>
      <c r="V121" s="4"/>
      <c r="W121" s="4"/>
      <c r="X121" s="4"/>
      <c r="Y121" s="4"/>
      <c r="Z121" s="4"/>
      <c r="AA121" s="5"/>
    </row>
    <row r="122" spans="1:27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3"/>
      <c r="M122" s="3"/>
      <c r="N122" s="3"/>
      <c r="O122" s="3"/>
      <c r="P122" s="3"/>
      <c r="Q122" s="5"/>
      <c r="R122" s="5"/>
      <c r="S122" s="5"/>
      <c r="T122" s="5"/>
      <c r="U122" s="5"/>
      <c r="V122" s="4"/>
      <c r="W122" s="4"/>
      <c r="X122" s="4"/>
      <c r="Y122" s="4"/>
      <c r="Z122" s="4"/>
      <c r="AA122" s="5"/>
    </row>
    <row r="123" spans="1:27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3"/>
      <c r="M123" s="3"/>
      <c r="N123" s="3"/>
      <c r="O123" s="3"/>
      <c r="P123" s="3"/>
      <c r="Q123" s="5"/>
      <c r="R123" s="5"/>
      <c r="S123" s="5"/>
      <c r="T123" s="5"/>
      <c r="U123" s="5"/>
      <c r="V123" s="4"/>
      <c r="W123" s="4"/>
      <c r="X123" s="4"/>
      <c r="Y123" s="4"/>
      <c r="Z123" s="4"/>
      <c r="AA123" s="5"/>
    </row>
    <row r="124" spans="1:27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3"/>
      <c r="M124" s="3"/>
      <c r="N124" s="3"/>
      <c r="O124" s="3"/>
      <c r="P124" s="3"/>
      <c r="Q124" s="5"/>
      <c r="R124" s="5"/>
      <c r="S124" s="5"/>
      <c r="T124" s="5"/>
      <c r="U124" s="5"/>
      <c r="V124" s="4"/>
      <c r="W124" s="4"/>
      <c r="X124" s="4"/>
      <c r="Y124" s="4"/>
      <c r="Z124" s="4"/>
      <c r="AA124" s="5"/>
    </row>
    <row r="125" spans="1:27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3"/>
      <c r="M125" s="3"/>
      <c r="N125" s="3"/>
      <c r="O125" s="3"/>
      <c r="P125" s="3"/>
      <c r="Q125" s="5"/>
      <c r="R125" s="5"/>
      <c r="S125" s="5"/>
      <c r="T125" s="5"/>
      <c r="U125" s="5"/>
      <c r="V125" s="4"/>
      <c r="W125" s="4"/>
      <c r="X125" s="4"/>
      <c r="Y125" s="4"/>
      <c r="Z125" s="4"/>
      <c r="AA125" s="5"/>
    </row>
    <row r="126" spans="1:27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3"/>
      <c r="M126" s="3"/>
      <c r="N126" s="3"/>
      <c r="O126" s="3"/>
      <c r="P126" s="3"/>
      <c r="Q126" s="5"/>
      <c r="R126" s="5"/>
      <c r="S126" s="5"/>
      <c r="T126" s="5"/>
      <c r="U126" s="5"/>
      <c r="V126" s="4"/>
      <c r="W126" s="4"/>
      <c r="X126" s="4"/>
      <c r="Y126" s="4"/>
      <c r="Z126" s="4"/>
      <c r="AA126" s="5"/>
    </row>
    <row r="127" spans="1: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3"/>
      <c r="M127" s="3"/>
      <c r="N127" s="3"/>
      <c r="O127" s="3"/>
      <c r="P127" s="3"/>
      <c r="Q127" s="5"/>
      <c r="R127" s="5"/>
      <c r="S127" s="5"/>
      <c r="T127" s="5"/>
      <c r="U127" s="5"/>
      <c r="V127" s="4"/>
      <c r="W127" s="4"/>
      <c r="X127" s="4"/>
      <c r="Y127" s="4"/>
      <c r="Z127" s="4"/>
      <c r="AA127" s="5"/>
    </row>
    <row r="128" spans="1:27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3"/>
      <c r="M128" s="3"/>
      <c r="N128" s="3"/>
      <c r="O128" s="3"/>
      <c r="P128" s="3"/>
      <c r="Q128" s="5"/>
      <c r="R128" s="5"/>
      <c r="S128" s="5"/>
      <c r="T128" s="5"/>
      <c r="U128" s="5"/>
      <c r="V128" s="4"/>
      <c r="W128" s="4"/>
      <c r="X128" s="4"/>
      <c r="Y128" s="4"/>
      <c r="Z128" s="4"/>
      <c r="AA128" s="5"/>
    </row>
    <row r="129" spans="1:27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3"/>
      <c r="M129" s="3"/>
      <c r="N129" s="3"/>
      <c r="O129" s="3"/>
      <c r="P129" s="3"/>
      <c r="Q129" s="5"/>
      <c r="R129" s="5"/>
      <c r="S129" s="5"/>
      <c r="T129" s="5"/>
      <c r="U129" s="5"/>
      <c r="V129" s="4"/>
      <c r="W129" s="4"/>
      <c r="X129" s="4"/>
      <c r="Y129" s="4"/>
      <c r="Z129" s="4"/>
      <c r="AA129" s="5"/>
    </row>
    <row r="130" spans="1:27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3"/>
      <c r="M130" s="3"/>
      <c r="N130" s="3"/>
      <c r="O130" s="3"/>
      <c r="P130" s="3"/>
      <c r="Q130" s="5"/>
      <c r="R130" s="5"/>
      <c r="S130" s="5"/>
      <c r="T130" s="5"/>
      <c r="U130" s="5"/>
      <c r="V130" s="4"/>
      <c r="W130" s="4"/>
      <c r="X130" s="4"/>
      <c r="Y130" s="4"/>
      <c r="Z130" s="4"/>
      <c r="AA130" s="5"/>
    </row>
    <row r="131" spans="1:27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3"/>
      <c r="M131" s="3"/>
      <c r="N131" s="3"/>
      <c r="O131" s="3"/>
      <c r="P131" s="3"/>
      <c r="Q131" s="5"/>
      <c r="R131" s="5"/>
      <c r="S131" s="5"/>
      <c r="T131" s="5"/>
      <c r="U131" s="5"/>
      <c r="V131" s="4"/>
      <c r="W131" s="4"/>
      <c r="X131" s="4"/>
      <c r="Y131" s="4"/>
      <c r="Z131" s="4"/>
      <c r="AA131" s="5"/>
    </row>
    <row r="132" spans="1:27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3"/>
      <c r="M132" s="3"/>
      <c r="N132" s="3"/>
      <c r="O132" s="3"/>
      <c r="P132" s="3"/>
      <c r="Q132" s="5"/>
      <c r="R132" s="5"/>
      <c r="S132" s="5"/>
      <c r="T132" s="5"/>
      <c r="U132" s="5"/>
      <c r="V132" s="4"/>
      <c r="W132" s="4"/>
      <c r="X132" s="4"/>
      <c r="Y132" s="4"/>
      <c r="Z132" s="4"/>
      <c r="AA132" s="5"/>
    </row>
    <row r="133" spans="1:27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3"/>
      <c r="M133" s="3"/>
      <c r="N133" s="3"/>
      <c r="O133" s="3"/>
      <c r="P133" s="3"/>
      <c r="Q133" s="5"/>
      <c r="R133" s="5"/>
      <c r="S133" s="5"/>
      <c r="T133" s="5"/>
      <c r="U133" s="5"/>
      <c r="V133" s="4"/>
      <c r="W133" s="4"/>
      <c r="X133" s="4"/>
      <c r="Y133" s="4"/>
      <c r="Z133" s="4"/>
      <c r="AA133" s="5"/>
    </row>
    <row r="134" spans="1:27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3"/>
      <c r="M134" s="3"/>
      <c r="N134" s="3"/>
      <c r="O134" s="3"/>
      <c r="P134" s="3"/>
      <c r="Q134" s="5"/>
      <c r="R134" s="5"/>
      <c r="S134" s="5"/>
      <c r="T134" s="5"/>
      <c r="U134" s="5"/>
      <c r="V134" s="4"/>
      <c r="W134" s="4"/>
      <c r="X134" s="4"/>
      <c r="Y134" s="4"/>
      <c r="Z134" s="4"/>
      <c r="AA134" s="5"/>
    </row>
    <row r="135" spans="1:27" ht="14.25" customHeight="1">
      <c r="A135" s="3"/>
      <c r="B135" s="3"/>
      <c r="C135" s="5"/>
      <c r="D135" s="5"/>
      <c r="E135" s="5"/>
      <c r="F135" s="5"/>
      <c r="G135" s="5"/>
      <c r="H135" s="5"/>
      <c r="I135" s="5"/>
      <c r="J135" s="5"/>
      <c r="K135" s="5"/>
      <c r="L135" s="3"/>
      <c r="M135" s="3"/>
      <c r="N135" s="3"/>
      <c r="O135" s="3"/>
      <c r="P135" s="3"/>
      <c r="Q135" s="5"/>
      <c r="R135" s="5"/>
      <c r="S135" s="5"/>
      <c r="T135" s="5"/>
      <c r="U135" s="5"/>
      <c r="V135" s="4"/>
      <c r="W135" s="4"/>
      <c r="X135" s="4"/>
      <c r="Y135" s="4"/>
      <c r="Z135" s="4"/>
      <c r="AA135" s="5"/>
    </row>
    <row r="136" spans="1:27" ht="14.25" customHeight="1">
      <c r="A136" s="3"/>
      <c r="B136" s="3"/>
      <c r="C136" s="5"/>
      <c r="D136" s="5"/>
      <c r="E136" s="5"/>
      <c r="F136" s="5"/>
      <c r="G136" s="5"/>
      <c r="H136" s="5"/>
      <c r="I136" s="5"/>
      <c r="J136" s="5"/>
      <c r="K136" s="5"/>
      <c r="L136" s="3"/>
      <c r="M136" s="3"/>
      <c r="N136" s="3"/>
      <c r="O136" s="3"/>
      <c r="P136" s="3"/>
      <c r="Q136" s="5"/>
      <c r="R136" s="5"/>
      <c r="S136" s="5"/>
      <c r="T136" s="5"/>
      <c r="U136" s="5"/>
      <c r="V136" s="4"/>
      <c r="W136" s="4"/>
      <c r="X136" s="4"/>
      <c r="Y136" s="4"/>
      <c r="Z136" s="4"/>
      <c r="AA136" s="5"/>
    </row>
    <row r="137" spans="1:27" ht="14.25" customHeight="1">
      <c r="A137" s="3"/>
      <c r="B137" s="3"/>
      <c r="C137" s="5"/>
      <c r="D137" s="5"/>
      <c r="E137" s="5"/>
      <c r="F137" s="5"/>
      <c r="G137" s="5"/>
      <c r="H137" s="5"/>
      <c r="I137" s="5"/>
      <c r="J137" s="5"/>
      <c r="K137" s="5"/>
      <c r="L137" s="3"/>
      <c r="M137" s="3"/>
      <c r="N137" s="3"/>
      <c r="O137" s="3"/>
      <c r="P137" s="3"/>
      <c r="Q137" s="5"/>
      <c r="R137" s="5"/>
      <c r="S137" s="5"/>
      <c r="T137" s="5"/>
      <c r="U137" s="5"/>
      <c r="V137" s="4"/>
      <c r="W137" s="4"/>
      <c r="X137" s="4"/>
      <c r="Y137" s="4"/>
      <c r="Z137" s="4"/>
      <c r="AA137" s="5"/>
    </row>
    <row r="138" spans="1:27" ht="14.25" customHeight="1">
      <c r="A138" s="3"/>
      <c r="B138" s="3"/>
      <c r="C138" s="5"/>
      <c r="D138" s="5"/>
      <c r="E138" s="5"/>
      <c r="F138" s="5"/>
      <c r="G138" s="5"/>
      <c r="H138" s="5"/>
      <c r="I138" s="5"/>
      <c r="J138" s="5"/>
      <c r="K138" s="5"/>
      <c r="L138" s="3"/>
      <c r="M138" s="3"/>
      <c r="N138" s="3"/>
      <c r="O138" s="3"/>
      <c r="P138" s="3"/>
      <c r="Q138" s="5"/>
      <c r="R138" s="5"/>
      <c r="S138" s="5"/>
      <c r="T138" s="5"/>
      <c r="U138" s="5"/>
      <c r="V138" s="4"/>
      <c r="W138" s="4"/>
      <c r="X138" s="4"/>
      <c r="Y138" s="4"/>
      <c r="Z138" s="4"/>
      <c r="AA138" s="5"/>
    </row>
    <row r="139" spans="1:27" ht="14.25" customHeight="1">
      <c r="A139" s="3"/>
      <c r="B139" s="3"/>
      <c r="C139" s="5"/>
      <c r="D139" s="5"/>
      <c r="E139" s="5"/>
      <c r="F139" s="5"/>
      <c r="G139" s="5"/>
      <c r="H139" s="5"/>
      <c r="I139" s="5"/>
      <c r="J139" s="5"/>
      <c r="K139" s="5"/>
      <c r="L139" s="3"/>
      <c r="M139" s="3"/>
      <c r="N139" s="3"/>
      <c r="O139" s="3"/>
      <c r="P139" s="3"/>
      <c r="Q139" s="5"/>
      <c r="R139" s="5"/>
      <c r="S139" s="5"/>
      <c r="T139" s="5"/>
      <c r="U139" s="5"/>
      <c r="V139" s="4"/>
      <c r="W139" s="4"/>
      <c r="X139" s="4"/>
      <c r="Y139" s="4"/>
      <c r="Z139" s="4"/>
      <c r="AA139" s="5"/>
    </row>
    <row r="140" spans="1:27" ht="14.25" customHeight="1">
      <c r="A140" s="3"/>
      <c r="B140" s="3"/>
      <c r="C140" s="5"/>
      <c r="D140" s="5"/>
      <c r="E140" s="5"/>
      <c r="F140" s="5"/>
      <c r="G140" s="5"/>
      <c r="H140" s="5"/>
      <c r="I140" s="5"/>
      <c r="J140" s="5"/>
      <c r="K140" s="5"/>
      <c r="L140" s="3"/>
      <c r="M140" s="3"/>
      <c r="N140" s="3"/>
      <c r="O140" s="3"/>
      <c r="P140" s="3"/>
      <c r="Q140" s="5"/>
      <c r="R140" s="5"/>
      <c r="S140" s="5"/>
      <c r="T140" s="5"/>
      <c r="U140" s="5"/>
      <c r="V140" s="4"/>
      <c r="W140" s="4"/>
      <c r="X140" s="4"/>
      <c r="Y140" s="4"/>
      <c r="Z140" s="4"/>
      <c r="AA140" s="5"/>
    </row>
    <row r="141" spans="1:27" ht="14.25" customHeight="1">
      <c r="A141" s="3"/>
      <c r="B141" s="3"/>
      <c r="C141" s="5"/>
      <c r="D141" s="5"/>
      <c r="E141" s="5"/>
      <c r="F141" s="5"/>
      <c r="G141" s="5"/>
      <c r="H141" s="5"/>
      <c r="I141" s="5"/>
      <c r="J141" s="5"/>
      <c r="K141" s="5"/>
      <c r="L141" s="3"/>
      <c r="M141" s="3"/>
      <c r="N141" s="3"/>
      <c r="O141" s="3"/>
      <c r="P141" s="3"/>
      <c r="Q141" s="5"/>
      <c r="R141" s="5"/>
      <c r="S141" s="5"/>
      <c r="T141" s="5"/>
      <c r="U141" s="5"/>
      <c r="V141" s="4"/>
      <c r="W141" s="4"/>
      <c r="X141" s="4"/>
      <c r="Y141" s="4"/>
      <c r="Z141" s="4"/>
      <c r="AA141" s="5"/>
    </row>
    <row r="142" spans="1:27" ht="14.25" customHeight="1">
      <c r="A142" s="3"/>
      <c r="B142" s="3"/>
      <c r="C142" s="5"/>
      <c r="D142" s="5"/>
      <c r="E142" s="5"/>
      <c r="F142" s="5"/>
      <c r="G142" s="5"/>
      <c r="H142" s="5"/>
      <c r="I142" s="5"/>
      <c r="J142" s="5"/>
      <c r="K142" s="5"/>
      <c r="L142" s="3"/>
      <c r="M142" s="3"/>
      <c r="N142" s="3"/>
      <c r="O142" s="3"/>
      <c r="P142" s="3"/>
      <c r="Q142" s="5"/>
      <c r="R142" s="5"/>
      <c r="S142" s="5"/>
      <c r="T142" s="5"/>
      <c r="U142" s="5"/>
      <c r="V142" s="4"/>
      <c r="W142" s="4"/>
      <c r="X142" s="4"/>
      <c r="Y142" s="4"/>
      <c r="Z142" s="4"/>
      <c r="AA142" s="5"/>
    </row>
    <row r="143" spans="1:27" ht="14.25" customHeight="1">
      <c r="A143" s="3"/>
      <c r="B143" s="3"/>
      <c r="C143" s="5"/>
      <c r="D143" s="5"/>
      <c r="E143" s="5"/>
      <c r="F143" s="5"/>
      <c r="G143" s="5"/>
      <c r="H143" s="5"/>
      <c r="I143" s="5"/>
      <c r="J143" s="5"/>
      <c r="K143" s="5"/>
      <c r="L143" s="3"/>
      <c r="M143" s="3"/>
      <c r="N143" s="3"/>
      <c r="O143" s="3"/>
      <c r="P143" s="3"/>
      <c r="Q143" s="5"/>
      <c r="R143" s="5"/>
      <c r="S143" s="5"/>
      <c r="T143" s="5"/>
      <c r="U143" s="5"/>
      <c r="V143" s="4"/>
      <c r="W143" s="4"/>
      <c r="X143" s="4"/>
      <c r="Y143" s="4"/>
      <c r="Z143" s="4"/>
      <c r="AA143" s="5"/>
    </row>
    <row r="144" spans="1:27" ht="14.25" customHeight="1">
      <c r="A144" s="3"/>
      <c r="B144" s="3"/>
      <c r="C144" s="5"/>
      <c r="D144" s="5"/>
      <c r="E144" s="5"/>
      <c r="F144" s="5"/>
      <c r="G144" s="5"/>
      <c r="H144" s="5"/>
      <c r="I144" s="5"/>
      <c r="J144" s="5"/>
      <c r="K144" s="5"/>
      <c r="L144" s="3"/>
      <c r="M144" s="3"/>
      <c r="N144" s="3"/>
      <c r="O144" s="3"/>
      <c r="P144" s="3"/>
      <c r="Q144" s="5"/>
      <c r="R144" s="5"/>
      <c r="S144" s="5"/>
      <c r="T144" s="5"/>
      <c r="U144" s="5"/>
      <c r="V144" s="4"/>
      <c r="W144" s="4"/>
      <c r="X144" s="4"/>
      <c r="Y144" s="4"/>
      <c r="Z144" s="4"/>
      <c r="AA144" s="5"/>
    </row>
    <row r="145" spans="1:27" ht="14.25" customHeight="1">
      <c r="A145" s="3"/>
      <c r="B145" s="3"/>
      <c r="C145" s="5"/>
      <c r="D145" s="5"/>
      <c r="E145" s="5"/>
      <c r="F145" s="5"/>
      <c r="G145" s="5"/>
      <c r="H145" s="5"/>
      <c r="I145" s="5"/>
      <c r="J145" s="5"/>
      <c r="K145" s="5"/>
      <c r="L145" s="3"/>
      <c r="M145" s="3"/>
      <c r="N145" s="3"/>
      <c r="O145" s="3"/>
      <c r="P145" s="3"/>
      <c r="Q145" s="5"/>
      <c r="R145" s="5"/>
      <c r="S145" s="5"/>
      <c r="T145" s="5"/>
      <c r="U145" s="5"/>
      <c r="V145" s="4"/>
      <c r="W145" s="4"/>
      <c r="X145" s="4"/>
      <c r="Y145" s="4"/>
      <c r="Z145" s="4"/>
      <c r="AA145" s="5"/>
    </row>
    <row r="146" spans="1:27" ht="14.25" customHeight="1">
      <c r="A146" s="3"/>
      <c r="B146" s="3"/>
      <c r="C146" s="5"/>
      <c r="D146" s="5"/>
      <c r="E146" s="5"/>
      <c r="F146" s="5"/>
      <c r="G146" s="5"/>
      <c r="H146" s="5"/>
      <c r="I146" s="5"/>
      <c r="J146" s="5"/>
      <c r="K146" s="5"/>
      <c r="L146" s="3"/>
      <c r="M146" s="3"/>
      <c r="N146" s="3"/>
      <c r="O146" s="3"/>
      <c r="P146" s="3"/>
      <c r="Q146" s="5"/>
      <c r="R146" s="5"/>
      <c r="S146" s="5"/>
      <c r="T146" s="5"/>
      <c r="U146" s="5"/>
      <c r="V146" s="4"/>
      <c r="W146" s="4"/>
      <c r="X146" s="4"/>
      <c r="Y146" s="4"/>
      <c r="Z146" s="4"/>
      <c r="AA146" s="5"/>
    </row>
    <row r="147" spans="1:27" ht="14.25" customHeight="1">
      <c r="A147" s="3"/>
      <c r="B147" s="3"/>
      <c r="C147" s="5"/>
      <c r="D147" s="5"/>
      <c r="E147" s="5"/>
      <c r="F147" s="5"/>
      <c r="G147" s="5"/>
      <c r="H147" s="5"/>
      <c r="I147" s="5"/>
      <c r="J147" s="5"/>
      <c r="K147" s="5"/>
      <c r="L147" s="3"/>
      <c r="M147" s="3"/>
      <c r="N147" s="3"/>
      <c r="O147" s="3"/>
      <c r="P147" s="3"/>
      <c r="Q147" s="5"/>
      <c r="R147" s="5"/>
      <c r="S147" s="5"/>
      <c r="T147" s="5"/>
      <c r="U147" s="5"/>
      <c r="V147" s="4"/>
      <c r="W147" s="4"/>
      <c r="X147" s="4"/>
      <c r="Y147" s="4"/>
      <c r="Z147" s="4"/>
      <c r="AA147" s="5"/>
    </row>
    <row r="148" spans="1:27" ht="14.25" customHeight="1">
      <c r="A148" s="3"/>
      <c r="B148" s="3"/>
      <c r="C148" s="5"/>
      <c r="D148" s="5"/>
      <c r="E148" s="5"/>
      <c r="F148" s="5"/>
      <c r="G148" s="5"/>
      <c r="H148" s="5"/>
      <c r="I148" s="5"/>
      <c r="J148" s="5"/>
      <c r="K148" s="5"/>
      <c r="L148" s="3"/>
      <c r="M148" s="3"/>
      <c r="N148" s="3"/>
      <c r="O148" s="3"/>
      <c r="P148" s="3"/>
      <c r="Q148" s="5"/>
      <c r="R148" s="5"/>
      <c r="S148" s="5"/>
      <c r="T148" s="5"/>
      <c r="U148" s="5"/>
      <c r="V148" s="4"/>
      <c r="W148" s="4"/>
      <c r="X148" s="4"/>
      <c r="Y148" s="4"/>
      <c r="Z148" s="4"/>
      <c r="AA148" s="5"/>
    </row>
    <row r="149" spans="1:27" ht="14.25" customHeight="1">
      <c r="A149" s="3"/>
      <c r="B149" s="3"/>
      <c r="C149" s="5"/>
      <c r="D149" s="5"/>
      <c r="E149" s="5"/>
      <c r="F149" s="5"/>
      <c r="G149" s="5"/>
      <c r="H149" s="5"/>
      <c r="I149" s="5"/>
      <c r="J149" s="5"/>
      <c r="K149" s="5"/>
      <c r="L149" s="3"/>
      <c r="M149" s="3"/>
      <c r="N149" s="3"/>
      <c r="O149" s="3"/>
      <c r="P149" s="3"/>
      <c r="Q149" s="5"/>
      <c r="R149" s="5"/>
      <c r="S149" s="5"/>
      <c r="T149" s="5"/>
      <c r="U149" s="5"/>
      <c r="V149" s="4"/>
      <c r="W149" s="4"/>
      <c r="X149" s="4"/>
      <c r="Y149" s="4"/>
      <c r="Z149" s="4"/>
      <c r="AA149" s="5"/>
    </row>
    <row r="150" spans="1:27" ht="14.25" customHeight="1">
      <c r="A150" s="3"/>
      <c r="B150" s="3"/>
      <c r="C150" s="5"/>
      <c r="D150" s="5"/>
      <c r="E150" s="5"/>
      <c r="F150" s="5"/>
      <c r="G150" s="5"/>
      <c r="H150" s="5"/>
      <c r="I150" s="5"/>
      <c r="J150" s="5"/>
      <c r="K150" s="5"/>
      <c r="L150" s="3"/>
      <c r="M150" s="3"/>
      <c r="N150" s="3"/>
      <c r="O150" s="3"/>
      <c r="P150" s="3"/>
      <c r="Q150" s="5"/>
      <c r="R150" s="5"/>
      <c r="S150" s="5"/>
      <c r="T150" s="5"/>
      <c r="U150" s="5"/>
      <c r="V150" s="4"/>
      <c r="W150" s="4"/>
      <c r="X150" s="4"/>
      <c r="Y150" s="4"/>
      <c r="Z150" s="4"/>
      <c r="AA150" s="5"/>
    </row>
    <row r="151" spans="1:27" ht="14.25" customHeight="1">
      <c r="A151" s="3"/>
      <c r="B151" s="3"/>
      <c r="C151" s="5"/>
      <c r="D151" s="5"/>
      <c r="E151" s="5"/>
      <c r="F151" s="5"/>
      <c r="G151" s="5"/>
      <c r="H151" s="5"/>
      <c r="I151" s="5"/>
      <c r="J151" s="5"/>
      <c r="K151" s="5"/>
      <c r="L151" s="3"/>
      <c r="M151" s="3"/>
      <c r="N151" s="3"/>
      <c r="O151" s="3"/>
      <c r="P151" s="3"/>
      <c r="Q151" s="5"/>
      <c r="R151" s="5"/>
      <c r="S151" s="5"/>
      <c r="T151" s="5"/>
      <c r="U151" s="5"/>
      <c r="V151" s="4"/>
      <c r="W151" s="4"/>
      <c r="X151" s="4"/>
      <c r="Y151" s="4"/>
      <c r="Z151" s="4"/>
      <c r="AA151" s="5"/>
    </row>
    <row r="152" spans="1:27" ht="14.25" customHeight="1">
      <c r="A152" s="3"/>
      <c r="B152" s="3"/>
      <c r="C152" s="5"/>
      <c r="D152" s="5"/>
      <c r="E152" s="5"/>
      <c r="F152" s="5"/>
      <c r="G152" s="5"/>
      <c r="H152" s="5"/>
      <c r="I152" s="5"/>
      <c r="J152" s="5"/>
      <c r="K152" s="5"/>
      <c r="L152" s="3"/>
      <c r="M152" s="3"/>
      <c r="N152" s="3"/>
      <c r="O152" s="3"/>
      <c r="P152" s="3"/>
      <c r="Q152" s="5"/>
      <c r="R152" s="5"/>
      <c r="S152" s="5"/>
      <c r="T152" s="5"/>
      <c r="U152" s="5"/>
      <c r="V152" s="4"/>
      <c r="W152" s="4"/>
      <c r="X152" s="4"/>
      <c r="Y152" s="4"/>
      <c r="Z152" s="4"/>
      <c r="AA152" s="5"/>
    </row>
    <row r="153" spans="1:27" ht="14.25" customHeight="1">
      <c r="A153" s="3"/>
      <c r="B153" s="3"/>
      <c r="C153" s="5"/>
      <c r="D153" s="5"/>
      <c r="E153" s="5"/>
      <c r="F153" s="5"/>
      <c r="G153" s="5"/>
      <c r="H153" s="5"/>
      <c r="I153" s="5"/>
      <c r="J153" s="5"/>
      <c r="K153" s="5"/>
      <c r="L153" s="3"/>
      <c r="M153" s="3"/>
      <c r="N153" s="3"/>
      <c r="O153" s="3"/>
      <c r="P153" s="3"/>
      <c r="Q153" s="5"/>
      <c r="R153" s="5"/>
      <c r="S153" s="5"/>
      <c r="T153" s="5"/>
      <c r="U153" s="5"/>
      <c r="V153" s="4"/>
      <c r="W153" s="4"/>
      <c r="X153" s="4"/>
      <c r="Y153" s="4"/>
      <c r="Z153" s="4"/>
      <c r="AA153" s="5"/>
    </row>
    <row r="154" spans="1:27" ht="14.25" customHeight="1">
      <c r="A154" s="3"/>
      <c r="B154" s="3"/>
      <c r="C154" s="5"/>
      <c r="D154" s="5"/>
      <c r="E154" s="5"/>
      <c r="F154" s="5"/>
      <c r="G154" s="5"/>
      <c r="H154" s="5"/>
      <c r="I154" s="5"/>
      <c r="J154" s="5"/>
      <c r="K154" s="5"/>
      <c r="L154" s="3"/>
      <c r="M154" s="3"/>
      <c r="N154" s="3"/>
      <c r="O154" s="3"/>
      <c r="P154" s="3"/>
      <c r="Q154" s="5"/>
      <c r="R154" s="5"/>
      <c r="S154" s="5"/>
      <c r="T154" s="5"/>
      <c r="U154" s="5"/>
      <c r="V154" s="4"/>
      <c r="W154" s="4"/>
      <c r="X154" s="4"/>
      <c r="Y154" s="4"/>
      <c r="Z154" s="4"/>
      <c r="AA154" s="5"/>
    </row>
    <row r="155" spans="1:27" ht="14.25" customHeight="1">
      <c r="A155" s="3"/>
      <c r="B155" s="3"/>
      <c r="C155" s="5"/>
      <c r="D155" s="5"/>
      <c r="E155" s="5"/>
      <c r="F155" s="5"/>
      <c r="G155" s="5"/>
      <c r="H155" s="5"/>
      <c r="I155" s="5"/>
      <c r="J155" s="5"/>
      <c r="K155" s="5"/>
      <c r="L155" s="3"/>
      <c r="M155" s="3"/>
      <c r="N155" s="3"/>
      <c r="O155" s="3"/>
      <c r="P155" s="3"/>
      <c r="Q155" s="5"/>
      <c r="R155" s="5"/>
      <c r="S155" s="5"/>
      <c r="T155" s="5"/>
      <c r="U155" s="5"/>
      <c r="V155" s="4"/>
      <c r="W155" s="4"/>
      <c r="X155" s="4"/>
      <c r="Y155" s="4"/>
      <c r="Z155" s="4"/>
      <c r="AA155" s="5"/>
    </row>
    <row r="156" spans="1:27" ht="14.25" customHeight="1">
      <c r="A156" s="3"/>
      <c r="B156" s="3"/>
      <c r="C156" s="5"/>
      <c r="D156" s="5"/>
      <c r="E156" s="5"/>
      <c r="F156" s="5"/>
      <c r="G156" s="5"/>
      <c r="H156" s="5"/>
      <c r="I156" s="5"/>
      <c r="J156" s="5"/>
      <c r="K156" s="5"/>
      <c r="L156" s="3"/>
      <c r="M156" s="3"/>
      <c r="N156" s="3"/>
      <c r="O156" s="3"/>
      <c r="P156" s="3"/>
      <c r="Q156" s="5"/>
      <c r="R156" s="5"/>
      <c r="S156" s="5"/>
      <c r="T156" s="5"/>
      <c r="U156" s="5"/>
      <c r="V156" s="4"/>
      <c r="W156" s="4"/>
      <c r="X156" s="4"/>
      <c r="Y156" s="4"/>
      <c r="Z156" s="4"/>
      <c r="AA156" s="5"/>
    </row>
    <row r="157" spans="1:27" ht="14.25" customHeight="1">
      <c r="A157" s="3"/>
      <c r="B157" s="3"/>
      <c r="C157" s="5"/>
      <c r="D157" s="5"/>
      <c r="E157" s="5"/>
      <c r="F157" s="5"/>
      <c r="G157" s="5"/>
      <c r="H157" s="5"/>
      <c r="I157" s="5"/>
      <c r="J157" s="5"/>
      <c r="K157" s="5"/>
      <c r="L157" s="3"/>
      <c r="M157" s="3"/>
      <c r="N157" s="3"/>
      <c r="O157" s="3"/>
      <c r="P157" s="3"/>
      <c r="Q157" s="5"/>
      <c r="R157" s="5"/>
      <c r="S157" s="5"/>
      <c r="T157" s="5"/>
      <c r="U157" s="5"/>
      <c r="V157" s="4"/>
      <c r="W157" s="4"/>
      <c r="X157" s="4"/>
      <c r="Y157" s="4"/>
      <c r="Z157" s="4"/>
      <c r="AA157" s="5"/>
    </row>
    <row r="158" spans="1:27" ht="14.25" customHeight="1">
      <c r="A158" s="3"/>
      <c r="B158" s="3"/>
      <c r="C158" s="5"/>
      <c r="D158" s="5"/>
      <c r="E158" s="5"/>
      <c r="F158" s="5"/>
      <c r="G158" s="5"/>
      <c r="H158" s="5"/>
      <c r="I158" s="5"/>
      <c r="J158" s="5"/>
      <c r="K158" s="5"/>
      <c r="L158" s="3"/>
      <c r="M158" s="3"/>
      <c r="N158" s="3"/>
      <c r="O158" s="3"/>
      <c r="P158" s="3"/>
      <c r="Q158" s="5"/>
      <c r="R158" s="5"/>
      <c r="S158" s="5"/>
      <c r="T158" s="5"/>
      <c r="U158" s="5"/>
      <c r="V158" s="4"/>
      <c r="W158" s="4"/>
      <c r="X158" s="4"/>
      <c r="Y158" s="4"/>
      <c r="Z158" s="4"/>
      <c r="AA158" s="5"/>
    </row>
    <row r="159" spans="1:27" ht="14.25" customHeight="1">
      <c r="A159" s="3"/>
      <c r="B159" s="3"/>
      <c r="C159" s="5"/>
      <c r="D159" s="5"/>
      <c r="E159" s="5"/>
      <c r="F159" s="5"/>
      <c r="G159" s="5"/>
      <c r="H159" s="5"/>
      <c r="I159" s="5"/>
      <c r="J159" s="5"/>
      <c r="K159" s="5"/>
      <c r="L159" s="3"/>
      <c r="M159" s="3"/>
      <c r="N159" s="3"/>
      <c r="O159" s="3"/>
      <c r="P159" s="3"/>
      <c r="Q159" s="5"/>
      <c r="R159" s="5"/>
      <c r="S159" s="5"/>
      <c r="T159" s="5"/>
      <c r="U159" s="5"/>
      <c r="V159" s="4"/>
      <c r="W159" s="4"/>
      <c r="X159" s="4"/>
      <c r="Y159" s="4"/>
      <c r="Z159" s="4"/>
      <c r="AA159" s="5"/>
    </row>
    <row r="160" spans="1:27" ht="14.25" customHeight="1">
      <c r="A160" s="3"/>
      <c r="B160" s="3"/>
      <c r="C160" s="5"/>
      <c r="D160" s="5"/>
      <c r="E160" s="5"/>
      <c r="F160" s="5"/>
      <c r="G160" s="5"/>
      <c r="H160" s="5"/>
      <c r="I160" s="5"/>
      <c r="J160" s="5"/>
      <c r="K160" s="5"/>
      <c r="L160" s="3"/>
      <c r="M160" s="3"/>
      <c r="N160" s="3"/>
      <c r="O160" s="3"/>
      <c r="P160" s="3"/>
      <c r="Q160" s="5"/>
      <c r="R160" s="5"/>
      <c r="S160" s="5"/>
      <c r="T160" s="5"/>
      <c r="U160" s="5"/>
      <c r="V160" s="4"/>
      <c r="W160" s="4"/>
      <c r="X160" s="4"/>
      <c r="Y160" s="4"/>
      <c r="Z160" s="4"/>
      <c r="AA160" s="5"/>
    </row>
    <row r="161" spans="1:27" ht="14.25" customHeight="1">
      <c r="A161" s="3"/>
      <c r="B161" s="3"/>
      <c r="C161" s="5"/>
      <c r="D161" s="5"/>
      <c r="E161" s="5"/>
      <c r="F161" s="5"/>
      <c r="G161" s="5"/>
      <c r="H161" s="5"/>
      <c r="I161" s="5"/>
      <c r="J161" s="5"/>
      <c r="K161" s="5"/>
      <c r="L161" s="3"/>
      <c r="M161" s="3"/>
      <c r="N161" s="3"/>
      <c r="O161" s="3"/>
      <c r="P161" s="3"/>
      <c r="Q161" s="5"/>
      <c r="R161" s="5"/>
      <c r="S161" s="5"/>
      <c r="T161" s="5"/>
      <c r="U161" s="5"/>
      <c r="V161" s="4"/>
      <c r="W161" s="4"/>
      <c r="X161" s="4"/>
      <c r="Y161" s="4"/>
      <c r="Z161" s="4"/>
      <c r="AA161" s="5"/>
    </row>
    <row r="162" spans="1:27" ht="14.25" customHeight="1">
      <c r="A162" s="3"/>
      <c r="B162" s="3"/>
      <c r="C162" s="5"/>
      <c r="D162" s="5"/>
      <c r="E162" s="5"/>
      <c r="F162" s="5"/>
      <c r="G162" s="5"/>
      <c r="H162" s="5"/>
      <c r="I162" s="5"/>
      <c r="J162" s="5"/>
      <c r="K162" s="5"/>
      <c r="L162" s="3"/>
      <c r="M162" s="3"/>
      <c r="N162" s="3"/>
      <c r="O162" s="3"/>
      <c r="P162" s="3"/>
      <c r="Q162" s="5"/>
      <c r="R162" s="5"/>
      <c r="S162" s="5"/>
      <c r="T162" s="5"/>
      <c r="U162" s="5"/>
      <c r="V162" s="4"/>
      <c r="W162" s="4"/>
      <c r="X162" s="4"/>
      <c r="Y162" s="4"/>
      <c r="Z162" s="4"/>
      <c r="AA162" s="5"/>
    </row>
    <row r="163" spans="1:27" ht="14.25" customHeight="1">
      <c r="A163" s="3"/>
      <c r="B163" s="3"/>
      <c r="C163" s="5"/>
      <c r="D163" s="5"/>
      <c r="E163" s="5"/>
      <c r="F163" s="5"/>
      <c r="G163" s="5"/>
      <c r="H163" s="5"/>
      <c r="I163" s="5"/>
      <c r="J163" s="5"/>
      <c r="K163" s="5"/>
      <c r="L163" s="3"/>
      <c r="M163" s="3"/>
      <c r="N163" s="3"/>
      <c r="O163" s="3"/>
      <c r="P163" s="3"/>
      <c r="Q163" s="5"/>
      <c r="R163" s="5"/>
      <c r="S163" s="5"/>
      <c r="T163" s="5"/>
      <c r="U163" s="5"/>
      <c r="V163" s="4"/>
      <c r="W163" s="4"/>
      <c r="X163" s="4"/>
      <c r="Y163" s="4"/>
      <c r="Z163" s="4"/>
      <c r="AA163" s="5"/>
    </row>
    <row r="164" spans="1:27" ht="14.25" customHeight="1">
      <c r="A164" s="3"/>
      <c r="B164" s="3"/>
      <c r="C164" s="5"/>
      <c r="D164" s="5"/>
      <c r="E164" s="5"/>
      <c r="F164" s="5"/>
      <c r="G164" s="5"/>
      <c r="H164" s="5"/>
      <c r="I164" s="5"/>
      <c r="J164" s="5"/>
      <c r="K164" s="5"/>
      <c r="L164" s="3"/>
      <c r="M164" s="3"/>
      <c r="N164" s="3"/>
      <c r="O164" s="3"/>
      <c r="P164" s="3"/>
      <c r="Q164" s="5"/>
      <c r="R164" s="5"/>
      <c r="S164" s="5"/>
      <c r="T164" s="5"/>
      <c r="U164" s="5"/>
      <c r="V164" s="4"/>
      <c r="W164" s="4"/>
      <c r="X164" s="4"/>
      <c r="Y164" s="4"/>
      <c r="Z164" s="4"/>
      <c r="AA164" s="5"/>
    </row>
    <row r="165" spans="1:27" ht="14.25" customHeight="1">
      <c r="A165" s="3"/>
      <c r="B165" s="3"/>
      <c r="C165" s="5"/>
      <c r="D165" s="5"/>
      <c r="E165" s="5"/>
      <c r="F165" s="5"/>
      <c r="G165" s="5"/>
      <c r="H165" s="5"/>
      <c r="I165" s="5"/>
      <c r="J165" s="5"/>
      <c r="K165" s="5"/>
      <c r="L165" s="3"/>
      <c r="M165" s="3"/>
      <c r="N165" s="3"/>
      <c r="O165" s="3"/>
      <c r="P165" s="3"/>
      <c r="Q165" s="5"/>
      <c r="R165" s="5"/>
      <c r="S165" s="5"/>
      <c r="T165" s="5"/>
      <c r="U165" s="5"/>
      <c r="V165" s="4"/>
      <c r="W165" s="4"/>
      <c r="X165" s="4"/>
      <c r="Y165" s="4"/>
      <c r="Z165" s="4"/>
      <c r="AA165" s="5"/>
    </row>
    <row r="166" spans="1:27" ht="14.25" customHeight="1">
      <c r="A166" s="3"/>
      <c r="B166" s="3"/>
      <c r="C166" s="5"/>
      <c r="D166" s="5"/>
      <c r="E166" s="5"/>
      <c r="F166" s="5"/>
      <c r="G166" s="5"/>
      <c r="H166" s="5"/>
      <c r="I166" s="5"/>
      <c r="J166" s="5"/>
      <c r="K166" s="5"/>
      <c r="L166" s="3"/>
      <c r="M166" s="3"/>
      <c r="N166" s="3"/>
      <c r="O166" s="3"/>
      <c r="P166" s="3"/>
      <c r="Q166" s="5"/>
      <c r="R166" s="5"/>
      <c r="S166" s="5"/>
      <c r="T166" s="5"/>
      <c r="U166" s="5"/>
      <c r="V166" s="4"/>
      <c r="W166" s="4"/>
      <c r="X166" s="4"/>
      <c r="Y166" s="4"/>
      <c r="Z166" s="4"/>
      <c r="AA166" s="5"/>
    </row>
    <row r="167" spans="1:27" ht="14.25" customHeight="1">
      <c r="A167" s="3"/>
      <c r="B167" s="3"/>
      <c r="C167" s="5"/>
      <c r="D167" s="5"/>
      <c r="E167" s="5"/>
      <c r="F167" s="5"/>
      <c r="G167" s="5"/>
      <c r="H167" s="5"/>
      <c r="I167" s="5"/>
      <c r="J167" s="5"/>
      <c r="K167" s="5"/>
      <c r="L167" s="3"/>
      <c r="M167" s="3"/>
      <c r="N167" s="3"/>
      <c r="O167" s="3"/>
      <c r="P167" s="3"/>
      <c r="Q167" s="5"/>
      <c r="R167" s="5"/>
      <c r="S167" s="5"/>
      <c r="T167" s="5"/>
      <c r="U167" s="5"/>
      <c r="V167" s="4"/>
      <c r="W167" s="4"/>
      <c r="X167" s="4"/>
      <c r="Y167" s="4"/>
      <c r="Z167" s="4"/>
      <c r="AA167" s="5"/>
    </row>
    <row r="168" spans="1:27" ht="14.25" customHeight="1">
      <c r="A168" s="3"/>
      <c r="B168" s="3"/>
      <c r="C168" s="5"/>
      <c r="D168" s="5"/>
      <c r="E168" s="5"/>
      <c r="F168" s="5"/>
      <c r="G168" s="5"/>
      <c r="H168" s="5"/>
      <c r="I168" s="5"/>
      <c r="J168" s="5"/>
      <c r="K168" s="5"/>
      <c r="L168" s="3"/>
      <c r="M168" s="3"/>
      <c r="N168" s="3"/>
      <c r="O168" s="3"/>
      <c r="P168" s="3"/>
      <c r="Q168" s="5"/>
      <c r="R168" s="5"/>
      <c r="S168" s="5"/>
      <c r="T168" s="5"/>
      <c r="U168" s="5"/>
      <c r="V168" s="4"/>
      <c r="W168" s="4"/>
      <c r="X168" s="4"/>
      <c r="Y168" s="4"/>
      <c r="Z168" s="4"/>
      <c r="AA168" s="5"/>
    </row>
    <row r="169" spans="1:27" ht="14.25" customHeight="1">
      <c r="A169" s="3"/>
      <c r="B169" s="3"/>
      <c r="C169" s="5"/>
      <c r="D169" s="5"/>
      <c r="E169" s="5"/>
      <c r="F169" s="5"/>
      <c r="G169" s="5"/>
      <c r="H169" s="5"/>
      <c r="I169" s="5"/>
      <c r="J169" s="5"/>
      <c r="K169" s="5"/>
      <c r="L169" s="3"/>
      <c r="M169" s="3"/>
      <c r="N169" s="3"/>
      <c r="O169" s="3"/>
      <c r="P169" s="3"/>
      <c r="Q169" s="5"/>
      <c r="R169" s="5"/>
      <c r="S169" s="5"/>
      <c r="T169" s="5"/>
      <c r="U169" s="5"/>
      <c r="V169" s="4"/>
      <c r="W169" s="4"/>
      <c r="X169" s="4"/>
      <c r="Y169" s="4"/>
      <c r="Z169" s="4"/>
      <c r="AA169" s="5"/>
    </row>
    <row r="170" spans="1:27" ht="14.25" customHeight="1">
      <c r="A170" s="3"/>
      <c r="B170" s="3"/>
      <c r="C170" s="5"/>
      <c r="D170" s="5"/>
      <c r="E170" s="5"/>
      <c r="F170" s="5"/>
      <c r="G170" s="5"/>
      <c r="H170" s="5"/>
      <c r="I170" s="5"/>
      <c r="J170" s="5"/>
      <c r="K170" s="5"/>
      <c r="L170" s="3"/>
      <c r="M170" s="3"/>
      <c r="N170" s="3"/>
      <c r="O170" s="3"/>
      <c r="P170" s="3"/>
      <c r="Q170" s="5"/>
      <c r="R170" s="5"/>
      <c r="S170" s="5"/>
      <c r="T170" s="5"/>
      <c r="U170" s="5"/>
      <c r="V170" s="4"/>
      <c r="W170" s="4"/>
      <c r="X170" s="4"/>
      <c r="Y170" s="4"/>
      <c r="Z170" s="4"/>
      <c r="AA170" s="5"/>
    </row>
    <row r="171" spans="1:27" ht="14.25" customHeight="1">
      <c r="A171" s="3"/>
      <c r="B171" s="3"/>
      <c r="C171" s="5"/>
      <c r="D171" s="5"/>
      <c r="E171" s="5"/>
      <c r="F171" s="5"/>
      <c r="G171" s="5"/>
      <c r="H171" s="5"/>
      <c r="I171" s="5"/>
      <c r="J171" s="5"/>
      <c r="K171" s="5"/>
      <c r="L171" s="3"/>
      <c r="M171" s="3"/>
      <c r="N171" s="3"/>
      <c r="O171" s="3"/>
      <c r="P171" s="3"/>
      <c r="Q171" s="5"/>
      <c r="R171" s="5"/>
      <c r="S171" s="5"/>
      <c r="T171" s="5"/>
      <c r="U171" s="5"/>
      <c r="V171" s="4"/>
      <c r="W171" s="4"/>
      <c r="X171" s="4"/>
      <c r="Y171" s="4"/>
      <c r="Z171" s="4"/>
      <c r="AA171" s="5"/>
    </row>
    <row r="172" spans="1:27" ht="14.25" customHeight="1">
      <c r="A172" s="3"/>
      <c r="B172" s="3"/>
      <c r="C172" s="5"/>
      <c r="D172" s="5"/>
      <c r="E172" s="5"/>
      <c r="F172" s="5"/>
      <c r="G172" s="5"/>
      <c r="H172" s="5"/>
      <c r="I172" s="5"/>
      <c r="J172" s="5"/>
      <c r="K172" s="5"/>
      <c r="L172" s="3"/>
      <c r="M172" s="3"/>
      <c r="N172" s="3"/>
      <c r="O172" s="3"/>
      <c r="P172" s="3"/>
      <c r="Q172" s="5"/>
      <c r="R172" s="5"/>
      <c r="S172" s="5"/>
      <c r="T172" s="5"/>
      <c r="U172" s="5"/>
      <c r="V172" s="4"/>
      <c r="W172" s="4"/>
      <c r="X172" s="4"/>
      <c r="Y172" s="4"/>
      <c r="Z172" s="4"/>
      <c r="AA172" s="5"/>
    </row>
    <row r="173" spans="1:27" ht="14.25" customHeight="1">
      <c r="A173" s="3"/>
      <c r="B173" s="3"/>
      <c r="C173" s="5"/>
      <c r="D173" s="5"/>
      <c r="E173" s="5"/>
      <c r="F173" s="5"/>
      <c r="G173" s="5"/>
      <c r="H173" s="5"/>
      <c r="I173" s="5"/>
      <c r="J173" s="5"/>
      <c r="K173" s="5"/>
      <c r="L173" s="3"/>
      <c r="M173" s="3"/>
      <c r="N173" s="3"/>
      <c r="O173" s="3"/>
      <c r="P173" s="3"/>
      <c r="Q173" s="5"/>
      <c r="R173" s="5"/>
      <c r="S173" s="5"/>
      <c r="T173" s="5"/>
      <c r="U173" s="5"/>
      <c r="V173" s="4"/>
      <c r="W173" s="4"/>
      <c r="X173" s="4"/>
      <c r="Y173" s="4"/>
      <c r="Z173" s="4"/>
      <c r="AA173" s="5"/>
    </row>
    <row r="174" spans="1:27" ht="14.25" customHeight="1">
      <c r="A174" s="3"/>
      <c r="B174" s="3"/>
      <c r="C174" s="5"/>
      <c r="D174" s="5"/>
      <c r="E174" s="5"/>
      <c r="F174" s="5"/>
      <c r="G174" s="5"/>
      <c r="H174" s="5"/>
      <c r="I174" s="5"/>
      <c r="J174" s="5"/>
      <c r="K174" s="5"/>
      <c r="L174" s="3"/>
      <c r="M174" s="3"/>
      <c r="N174" s="3"/>
      <c r="O174" s="3"/>
      <c r="P174" s="3"/>
      <c r="Q174" s="5"/>
      <c r="R174" s="5"/>
      <c r="S174" s="5"/>
      <c r="T174" s="5"/>
      <c r="U174" s="5"/>
      <c r="V174" s="4"/>
      <c r="W174" s="4"/>
      <c r="X174" s="4"/>
      <c r="Y174" s="4"/>
      <c r="Z174" s="4"/>
      <c r="AA174" s="5"/>
    </row>
    <row r="175" spans="1:27" ht="14.25" customHeight="1">
      <c r="A175" s="3"/>
      <c r="B175" s="3"/>
      <c r="C175" s="5"/>
      <c r="D175" s="5"/>
      <c r="E175" s="5"/>
      <c r="F175" s="5"/>
      <c r="G175" s="5"/>
      <c r="H175" s="5"/>
      <c r="I175" s="5"/>
      <c r="J175" s="5"/>
      <c r="K175" s="5"/>
      <c r="L175" s="3"/>
      <c r="M175" s="3"/>
      <c r="N175" s="3"/>
      <c r="O175" s="3"/>
      <c r="P175" s="3"/>
      <c r="Q175" s="5"/>
      <c r="R175" s="5"/>
      <c r="S175" s="5"/>
      <c r="T175" s="5"/>
      <c r="U175" s="5"/>
      <c r="V175" s="4"/>
      <c r="W175" s="4"/>
      <c r="X175" s="4"/>
      <c r="Y175" s="4"/>
      <c r="Z175" s="4"/>
      <c r="AA175" s="5"/>
    </row>
    <row r="176" spans="1:27" ht="14.25" customHeight="1">
      <c r="A176" s="3"/>
      <c r="B176" s="3"/>
      <c r="C176" s="5"/>
      <c r="D176" s="5"/>
      <c r="E176" s="5"/>
      <c r="F176" s="5"/>
      <c r="G176" s="5"/>
      <c r="H176" s="5"/>
      <c r="I176" s="5"/>
      <c r="J176" s="5"/>
      <c r="K176" s="5"/>
      <c r="L176" s="3"/>
      <c r="M176" s="3"/>
      <c r="N176" s="3"/>
      <c r="O176" s="3"/>
      <c r="P176" s="3"/>
      <c r="Q176" s="5"/>
      <c r="R176" s="5"/>
      <c r="S176" s="5"/>
      <c r="T176" s="5"/>
      <c r="U176" s="5"/>
      <c r="V176" s="4"/>
      <c r="W176" s="4"/>
      <c r="X176" s="4"/>
      <c r="Y176" s="4"/>
      <c r="Z176" s="4"/>
      <c r="AA176" s="5"/>
    </row>
    <row r="177" spans="1:27" ht="14.25" customHeight="1">
      <c r="A177" s="3"/>
      <c r="B177" s="3"/>
      <c r="C177" s="5"/>
      <c r="D177" s="5"/>
      <c r="E177" s="5"/>
      <c r="F177" s="5"/>
      <c r="G177" s="5"/>
      <c r="H177" s="5"/>
      <c r="I177" s="5"/>
      <c r="J177" s="5"/>
      <c r="K177" s="5"/>
      <c r="L177" s="3"/>
      <c r="M177" s="3"/>
      <c r="N177" s="3"/>
      <c r="O177" s="3"/>
      <c r="P177" s="3"/>
      <c r="Q177" s="5"/>
      <c r="R177" s="5"/>
      <c r="S177" s="5"/>
      <c r="T177" s="5"/>
      <c r="U177" s="5"/>
      <c r="V177" s="4"/>
      <c r="W177" s="4"/>
      <c r="X177" s="4"/>
      <c r="Y177" s="4"/>
      <c r="Z177" s="4"/>
      <c r="AA177" s="5"/>
    </row>
    <row r="178" spans="1:27" ht="14.25" customHeight="1">
      <c r="A178" s="3"/>
      <c r="B178" s="3"/>
      <c r="C178" s="5"/>
      <c r="D178" s="5"/>
      <c r="E178" s="5"/>
      <c r="F178" s="5"/>
      <c r="G178" s="5"/>
      <c r="H178" s="5"/>
      <c r="I178" s="5"/>
      <c r="J178" s="5"/>
      <c r="K178" s="5"/>
      <c r="L178" s="3"/>
      <c r="M178" s="3"/>
      <c r="N178" s="3"/>
      <c r="O178" s="3"/>
      <c r="P178" s="3"/>
      <c r="Q178" s="5"/>
      <c r="R178" s="5"/>
      <c r="S178" s="5"/>
      <c r="T178" s="5"/>
      <c r="U178" s="5"/>
      <c r="V178" s="4"/>
      <c r="W178" s="4"/>
      <c r="X178" s="4"/>
      <c r="Y178" s="4"/>
      <c r="Z178" s="4"/>
      <c r="AA178" s="5"/>
    </row>
    <row r="179" spans="1:27" ht="14.25" customHeight="1">
      <c r="A179" s="3"/>
      <c r="B179" s="3"/>
      <c r="C179" s="5"/>
      <c r="D179" s="5"/>
      <c r="E179" s="5"/>
      <c r="F179" s="5"/>
      <c r="G179" s="5"/>
      <c r="H179" s="5"/>
      <c r="I179" s="5"/>
      <c r="J179" s="5"/>
      <c r="K179" s="5"/>
      <c r="L179" s="3"/>
      <c r="M179" s="3"/>
      <c r="N179" s="3"/>
      <c r="O179" s="3"/>
      <c r="P179" s="3"/>
      <c r="Q179" s="5"/>
      <c r="R179" s="5"/>
      <c r="S179" s="5"/>
      <c r="T179" s="5"/>
      <c r="U179" s="5"/>
      <c r="V179" s="4"/>
      <c r="W179" s="4"/>
      <c r="X179" s="4"/>
      <c r="Y179" s="4"/>
      <c r="Z179" s="4"/>
      <c r="AA179" s="5"/>
    </row>
    <row r="180" spans="1:27" ht="14.25" customHeight="1">
      <c r="A180" s="3"/>
      <c r="B180" s="3"/>
      <c r="C180" s="5"/>
      <c r="D180" s="5"/>
      <c r="E180" s="5"/>
      <c r="F180" s="5"/>
      <c r="G180" s="5"/>
      <c r="H180" s="5"/>
      <c r="I180" s="5"/>
      <c r="J180" s="5"/>
      <c r="K180" s="5"/>
      <c r="L180" s="3"/>
      <c r="M180" s="3"/>
      <c r="N180" s="3"/>
      <c r="O180" s="3"/>
      <c r="P180" s="3"/>
      <c r="Q180" s="5"/>
      <c r="R180" s="5"/>
      <c r="S180" s="5"/>
      <c r="T180" s="5"/>
      <c r="U180" s="5"/>
      <c r="V180" s="4"/>
      <c r="W180" s="4"/>
      <c r="X180" s="4"/>
      <c r="Y180" s="4"/>
      <c r="Z180" s="4"/>
      <c r="AA180" s="5"/>
    </row>
    <row r="181" spans="1:27" ht="14.25" customHeight="1">
      <c r="A181" s="3"/>
      <c r="B181" s="3"/>
      <c r="C181" s="5"/>
      <c r="D181" s="5"/>
      <c r="E181" s="5"/>
      <c r="F181" s="5"/>
      <c r="G181" s="5"/>
      <c r="H181" s="5"/>
      <c r="I181" s="5"/>
      <c r="J181" s="5"/>
      <c r="K181" s="5"/>
      <c r="L181" s="3"/>
      <c r="M181" s="3"/>
      <c r="N181" s="3"/>
      <c r="O181" s="3"/>
      <c r="P181" s="3"/>
      <c r="Q181" s="5"/>
      <c r="R181" s="5"/>
      <c r="S181" s="5"/>
      <c r="T181" s="5"/>
      <c r="U181" s="5"/>
      <c r="V181" s="4"/>
      <c r="W181" s="4"/>
      <c r="X181" s="4"/>
      <c r="Y181" s="4"/>
      <c r="Z181" s="4"/>
      <c r="AA181" s="5"/>
    </row>
    <row r="182" spans="1:27" ht="14.25" customHeight="1">
      <c r="A182" s="3"/>
      <c r="B182" s="3"/>
      <c r="C182" s="5"/>
      <c r="D182" s="5"/>
      <c r="E182" s="5"/>
      <c r="F182" s="5"/>
      <c r="G182" s="5"/>
      <c r="H182" s="5"/>
      <c r="I182" s="5"/>
      <c r="J182" s="5"/>
      <c r="K182" s="5"/>
      <c r="L182" s="3"/>
      <c r="M182" s="3"/>
      <c r="N182" s="3"/>
      <c r="O182" s="3"/>
      <c r="P182" s="3"/>
      <c r="Q182" s="5"/>
      <c r="R182" s="5"/>
      <c r="S182" s="5"/>
      <c r="T182" s="5"/>
      <c r="U182" s="5"/>
      <c r="V182" s="4"/>
      <c r="W182" s="4"/>
      <c r="X182" s="4"/>
      <c r="Y182" s="4"/>
      <c r="Z182" s="4"/>
      <c r="AA182" s="5"/>
    </row>
    <row r="183" spans="1:27" ht="14.25" customHeight="1">
      <c r="A183" s="3"/>
      <c r="B183" s="3"/>
      <c r="C183" s="5"/>
      <c r="D183" s="5"/>
      <c r="E183" s="5"/>
      <c r="F183" s="5"/>
      <c r="G183" s="5"/>
      <c r="H183" s="5"/>
      <c r="I183" s="5"/>
      <c r="J183" s="5"/>
      <c r="K183" s="5"/>
      <c r="L183" s="3"/>
      <c r="M183" s="3"/>
      <c r="N183" s="3"/>
      <c r="O183" s="3"/>
      <c r="P183" s="3"/>
      <c r="Q183" s="5"/>
      <c r="R183" s="5"/>
      <c r="S183" s="5"/>
      <c r="T183" s="5"/>
      <c r="U183" s="5"/>
      <c r="V183" s="4"/>
      <c r="W183" s="4"/>
      <c r="X183" s="4"/>
      <c r="Y183" s="4"/>
      <c r="Z183" s="4"/>
      <c r="AA183" s="5"/>
    </row>
    <row r="184" spans="1:27" ht="14.25" customHeight="1">
      <c r="A184" s="3"/>
      <c r="B184" s="3"/>
      <c r="C184" s="5"/>
      <c r="D184" s="5"/>
      <c r="E184" s="5"/>
      <c r="F184" s="5"/>
      <c r="G184" s="5"/>
      <c r="H184" s="5"/>
      <c r="I184" s="5"/>
      <c r="J184" s="5"/>
      <c r="K184" s="5"/>
      <c r="L184" s="3"/>
      <c r="M184" s="3"/>
      <c r="N184" s="3"/>
      <c r="O184" s="3"/>
      <c r="P184" s="3"/>
      <c r="Q184" s="5"/>
      <c r="R184" s="5"/>
      <c r="S184" s="5"/>
      <c r="T184" s="5"/>
      <c r="U184" s="5"/>
      <c r="V184" s="4"/>
      <c r="W184" s="4"/>
      <c r="X184" s="4"/>
      <c r="Y184" s="4"/>
      <c r="Z184" s="4"/>
      <c r="AA184" s="5"/>
    </row>
    <row r="185" spans="1:27" ht="14.25" customHeight="1">
      <c r="A185" s="3"/>
      <c r="B185" s="3"/>
      <c r="C185" s="5"/>
      <c r="D185" s="5"/>
      <c r="E185" s="5"/>
      <c r="F185" s="5"/>
      <c r="G185" s="5"/>
      <c r="H185" s="5"/>
      <c r="I185" s="5"/>
      <c r="J185" s="5"/>
      <c r="K185" s="5"/>
      <c r="L185" s="3"/>
      <c r="M185" s="3"/>
      <c r="N185" s="3"/>
      <c r="O185" s="3"/>
      <c r="P185" s="3"/>
      <c r="Q185" s="5"/>
      <c r="R185" s="5"/>
      <c r="S185" s="5"/>
      <c r="T185" s="5"/>
      <c r="U185" s="5"/>
      <c r="V185" s="4"/>
      <c r="W185" s="4"/>
      <c r="X185" s="4"/>
      <c r="Y185" s="4"/>
      <c r="Z185" s="4"/>
      <c r="AA185" s="5"/>
    </row>
    <row r="186" spans="1:27" ht="14.25" customHeight="1">
      <c r="A186" s="3"/>
      <c r="B186" s="3"/>
      <c r="C186" s="5"/>
      <c r="D186" s="5"/>
      <c r="E186" s="5"/>
      <c r="F186" s="5"/>
      <c r="G186" s="5"/>
      <c r="H186" s="5"/>
      <c r="I186" s="5"/>
      <c r="J186" s="5"/>
      <c r="K186" s="5"/>
      <c r="L186" s="3"/>
      <c r="M186" s="3"/>
      <c r="N186" s="3"/>
      <c r="O186" s="3"/>
      <c r="P186" s="3"/>
      <c r="Q186" s="5"/>
      <c r="R186" s="5"/>
      <c r="S186" s="5"/>
      <c r="T186" s="5"/>
      <c r="U186" s="5"/>
      <c r="V186" s="4"/>
      <c r="W186" s="4"/>
      <c r="X186" s="4"/>
      <c r="Y186" s="4"/>
      <c r="Z186" s="4"/>
      <c r="AA186" s="5"/>
    </row>
    <row r="187" spans="1:27" ht="14.25" customHeight="1">
      <c r="A187" s="3"/>
      <c r="B187" s="3"/>
      <c r="C187" s="5"/>
      <c r="D187" s="5"/>
      <c r="E187" s="5"/>
      <c r="F187" s="5"/>
      <c r="G187" s="5"/>
      <c r="H187" s="5"/>
      <c r="I187" s="5"/>
      <c r="J187" s="5"/>
      <c r="K187" s="5"/>
      <c r="L187" s="3"/>
      <c r="M187" s="3"/>
      <c r="N187" s="3"/>
      <c r="O187" s="3"/>
      <c r="P187" s="3"/>
      <c r="Q187" s="5"/>
      <c r="R187" s="5"/>
      <c r="S187" s="5"/>
      <c r="T187" s="5"/>
      <c r="U187" s="5"/>
      <c r="V187" s="4"/>
      <c r="W187" s="4"/>
      <c r="X187" s="4"/>
      <c r="Y187" s="4"/>
      <c r="Z187" s="4"/>
      <c r="AA187" s="5"/>
    </row>
    <row r="188" spans="1:27" ht="14.25" customHeight="1">
      <c r="A188" s="3"/>
      <c r="B188" s="3"/>
      <c r="C188" s="5"/>
      <c r="D188" s="5"/>
      <c r="E188" s="5"/>
      <c r="F188" s="5"/>
      <c r="G188" s="5"/>
      <c r="H188" s="5"/>
      <c r="I188" s="5"/>
      <c r="J188" s="5"/>
      <c r="K188" s="5"/>
      <c r="L188" s="3"/>
      <c r="M188" s="3"/>
      <c r="N188" s="3"/>
      <c r="O188" s="3"/>
      <c r="P188" s="3"/>
      <c r="Q188" s="5"/>
      <c r="R188" s="5"/>
      <c r="S188" s="5"/>
      <c r="T188" s="5"/>
      <c r="U188" s="5"/>
      <c r="V188" s="4"/>
      <c r="W188" s="4"/>
      <c r="X188" s="4"/>
      <c r="Y188" s="4"/>
      <c r="Z188" s="4"/>
      <c r="AA188" s="5"/>
    </row>
    <row r="189" spans="1:27" ht="14.25" customHeight="1">
      <c r="A189" s="3"/>
      <c r="B189" s="3"/>
      <c r="C189" s="5"/>
      <c r="D189" s="5"/>
      <c r="E189" s="5"/>
      <c r="F189" s="5"/>
      <c r="G189" s="5"/>
      <c r="H189" s="5"/>
      <c r="I189" s="5"/>
      <c r="J189" s="5"/>
      <c r="K189" s="5"/>
      <c r="L189" s="3"/>
      <c r="M189" s="3"/>
      <c r="N189" s="3"/>
      <c r="O189" s="3"/>
      <c r="P189" s="3"/>
      <c r="Q189" s="5"/>
      <c r="R189" s="5"/>
      <c r="S189" s="5"/>
      <c r="T189" s="5"/>
      <c r="U189" s="5"/>
      <c r="V189" s="4"/>
      <c r="W189" s="4"/>
      <c r="X189" s="4"/>
      <c r="Y189" s="4"/>
      <c r="Z189" s="4"/>
      <c r="AA189" s="5"/>
    </row>
    <row r="190" spans="1:27" ht="14.25" customHeight="1">
      <c r="A190" s="3"/>
      <c r="B190" s="3"/>
      <c r="C190" s="5"/>
      <c r="D190" s="5"/>
      <c r="E190" s="5"/>
      <c r="F190" s="5"/>
      <c r="G190" s="5"/>
      <c r="H190" s="5"/>
      <c r="I190" s="5"/>
      <c r="J190" s="5"/>
      <c r="K190" s="5"/>
      <c r="L190" s="3"/>
      <c r="M190" s="3"/>
      <c r="N190" s="3"/>
      <c r="O190" s="3"/>
      <c r="P190" s="3"/>
      <c r="Q190" s="5"/>
      <c r="R190" s="5"/>
      <c r="S190" s="5"/>
      <c r="T190" s="5"/>
      <c r="U190" s="5"/>
      <c r="V190" s="4"/>
      <c r="W190" s="4"/>
      <c r="X190" s="4"/>
      <c r="Y190" s="4"/>
      <c r="Z190" s="4"/>
      <c r="AA190" s="5"/>
    </row>
    <row r="191" spans="1:27" ht="14.25" customHeight="1">
      <c r="A191" s="3"/>
      <c r="B191" s="3"/>
      <c r="C191" s="5"/>
      <c r="D191" s="5"/>
      <c r="E191" s="5"/>
      <c r="F191" s="5"/>
      <c r="G191" s="5"/>
      <c r="H191" s="5"/>
      <c r="I191" s="5"/>
      <c r="J191" s="5"/>
      <c r="K191" s="5"/>
      <c r="L191" s="3"/>
      <c r="M191" s="3"/>
      <c r="N191" s="3"/>
      <c r="O191" s="3"/>
      <c r="P191" s="3"/>
      <c r="Q191" s="5"/>
      <c r="R191" s="5"/>
      <c r="S191" s="5"/>
      <c r="T191" s="5"/>
      <c r="U191" s="5"/>
      <c r="V191" s="4"/>
      <c r="W191" s="4"/>
      <c r="X191" s="4"/>
      <c r="Y191" s="4"/>
      <c r="Z191" s="4"/>
      <c r="AA191" s="5"/>
    </row>
    <row r="192" spans="1:27" ht="14.25" customHeight="1">
      <c r="A192" s="3"/>
      <c r="B192" s="3"/>
      <c r="C192" s="5"/>
      <c r="D192" s="5"/>
      <c r="E192" s="5"/>
      <c r="F192" s="5"/>
      <c r="G192" s="5"/>
      <c r="H192" s="5"/>
      <c r="I192" s="5"/>
      <c r="J192" s="5"/>
      <c r="K192" s="5"/>
      <c r="L192" s="3"/>
      <c r="M192" s="3"/>
      <c r="N192" s="3"/>
      <c r="O192" s="3"/>
      <c r="P192" s="3"/>
      <c r="Q192" s="5"/>
      <c r="R192" s="5"/>
      <c r="S192" s="5"/>
      <c r="T192" s="5"/>
      <c r="U192" s="5"/>
      <c r="V192" s="4"/>
      <c r="W192" s="4"/>
      <c r="X192" s="4"/>
      <c r="Y192" s="4"/>
      <c r="Z192" s="4"/>
      <c r="AA192" s="5"/>
    </row>
    <row r="193" spans="1:27" ht="14.25" customHeight="1">
      <c r="A193" s="3"/>
      <c r="B193" s="3"/>
      <c r="C193" s="5"/>
      <c r="D193" s="5"/>
      <c r="E193" s="5"/>
      <c r="F193" s="5"/>
      <c r="G193" s="5"/>
      <c r="H193" s="5"/>
      <c r="I193" s="5"/>
      <c r="J193" s="5"/>
      <c r="K193" s="5"/>
      <c r="L193" s="3"/>
      <c r="M193" s="3"/>
      <c r="N193" s="3"/>
      <c r="O193" s="3"/>
      <c r="P193" s="3"/>
      <c r="Q193" s="5"/>
      <c r="R193" s="5"/>
      <c r="S193" s="5"/>
      <c r="T193" s="5"/>
      <c r="U193" s="5"/>
      <c r="V193" s="4"/>
      <c r="W193" s="4"/>
      <c r="X193" s="4"/>
      <c r="Y193" s="4"/>
      <c r="Z193" s="4"/>
      <c r="AA193" s="5"/>
    </row>
    <row r="194" spans="1:27" ht="14.25" customHeight="1">
      <c r="A194" s="3"/>
      <c r="B194" s="3"/>
      <c r="C194" s="5"/>
      <c r="D194" s="5"/>
      <c r="E194" s="5"/>
      <c r="F194" s="5"/>
      <c r="G194" s="5"/>
      <c r="H194" s="5"/>
      <c r="I194" s="5"/>
      <c r="J194" s="5"/>
      <c r="K194" s="5"/>
      <c r="L194" s="3"/>
      <c r="M194" s="3"/>
      <c r="N194" s="3"/>
      <c r="O194" s="3"/>
      <c r="P194" s="3"/>
      <c r="Q194" s="5"/>
      <c r="R194" s="5"/>
      <c r="S194" s="5"/>
      <c r="T194" s="5"/>
      <c r="U194" s="5"/>
      <c r="V194" s="4"/>
      <c r="W194" s="4"/>
      <c r="X194" s="4"/>
      <c r="Y194" s="4"/>
      <c r="Z194" s="4"/>
      <c r="AA194" s="5"/>
    </row>
    <row r="195" spans="1:27" ht="14.25" customHeight="1">
      <c r="A195" s="3"/>
      <c r="B195" s="3"/>
      <c r="C195" s="5"/>
      <c r="D195" s="5"/>
      <c r="E195" s="5"/>
      <c r="F195" s="5"/>
      <c r="G195" s="5"/>
      <c r="H195" s="5"/>
      <c r="I195" s="5"/>
      <c r="J195" s="5"/>
      <c r="K195" s="5"/>
      <c r="L195" s="3"/>
      <c r="M195" s="3"/>
      <c r="N195" s="3"/>
      <c r="O195" s="3"/>
      <c r="P195" s="3"/>
      <c r="Q195" s="5"/>
      <c r="R195" s="5"/>
      <c r="S195" s="5"/>
      <c r="T195" s="5"/>
      <c r="U195" s="5"/>
      <c r="V195" s="4"/>
      <c r="W195" s="4"/>
      <c r="X195" s="4"/>
      <c r="Y195" s="4"/>
      <c r="Z195" s="4"/>
      <c r="AA195" s="5"/>
    </row>
    <row r="196" spans="1:27" ht="14.25" customHeight="1">
      <c r="A196" s="3"/>
      <c r="B196" s="3"/>
      <c r="C196" s="5"/>
      <c r="D196" s="5"/>
      <c r="E196" s="5"/>
      <c r="F196" s="5"/>
      <c r="G196" s="5"/>
      <c r="H196" s="5"/>
      <c r="I196" s="5"/>
      <c r="J196" s="5"/>
      <c r="K196" s="5"/>
      <c r="L196" s="3"/>
      <c r="M196" s="3"/>
      <c r="N196" s="3"/>
      <c r="O196" s="3"/>
      <c r="P196" s="3"/>
      <c r="Q196" s="5"/>
      <c r="R196" s="5"/>
      <c r="S196" s="5"/>
      <c r="T196" s="5"/>
      <c r="U196" s="5"/>
      <c r="V196" s="4"/>
      <c r="W196" s="4"/>
      <c r="X196" s="4"/>
      <c r="Y196" s="4"/>
      <c r="Z196" s="4"/>
      <c r="AA196" s="5"/>
    </row>
    <row r="197" spans="1:27" ht="14.25" customHeight="1">
      <c r="A197" s="3"/>
      <c r="B197" s="3"/>
      <c r="C197" s="5"/>
      <c r="D197" s="5"/>
      <c r="E197" s="5"/>
      <c r="F197" s="5"/>
      <c r="G197" s="5"/>
      <c r="H197" s="5"/>
      <c r="I197" s="5"/>
      <c r="J197" s="5"/>
      <c r="K197" s="5"/>
      <c r="L197" s="3"/>
      <c r="M197" s="3"/>
      <c r="N197" s="3"/>
      <c r="O197" s="3"/>
      <c r="P197" s="3"/>
      <c r="Q197" s="5"/>
      <c r="R197" s="5"/>
      <c r="S197" s="5"/>
      <c r="T197" s="5"/>
      <c r="U197" s="5"/>
      <c r="V197" s="4"/>
      <c r="W197" s="4"/>
      <c r="X197" s="4"/>
      <c r="Y197" s="4"/>
      <c r="Z197" s="4"/>
      <c r="AA197" s="5"/>
    </row>
    <row r="198" spans="1:27" ht="14.25" customHeight="1">
      <c r="A198" s="3"/>
      <c r="B198" s="3"/>
      <c r="C198" s="5"/>
      <c r="D198" s="5"/>
      <c r="E198" s="5"/>
      <c r="F198" s="5"/>
      <c r="G198" s="5"/>
      <c r="H198" s="5"/>
      <c r="I198" s="5"/>
      <c r="J198" s="5"/>
      <c r="K198" s="5"/>
      <c r="L198" s="3"/>
      <c r="M198" s="3"/>
      <c r="N198" s="3"/>
      <c r="O198" s="3"/>
      <c r="P198" s="3"/>
      <c r="Q198" s="5"/>
      <c r="R198" s="5"/>
      <c r="S198" s="5"/>
      <c r="T198" s="5"/>
      <c r="U198" s="5"/>
      <c r="V198" s="4"/>
      <c r="W198" s="4"/>
      <c r="X198" s="4"/>
      <c r="Y198" s="4"/>
      <c r="Z198" s="4"/>
      <c r="AA198" s="5"/>
    </row>
    <row r="199" spans="1:27" ht="14.25" customHeight="1">
      <c r="A199" s="3"/>
      <c r="B199" s="3"/>
      <c r="C199" s="5"/>
      <c r="D199" s="5"/>
      <c r="E199" s="5"/>
      <c r="F199" s="5"/>
      <c r="G199" s="5"/>
      <c r="H199" s="5"/>
      <c r="I199" s="5"/>
      <c r="J199" s="5"/>
      <c r="K199" s="5"/>
      <c r="L199" s="3"/>
      <c r="M199" s="3"/>
      <c r="N199" s="3"/>
      <c r="O199" s="3"/>
      <c r="P199" s="3"/>
      <c r="Q199" s="5"/>
      <c r="R199" s="5"/>
      <c r="S199" s="5"/>
      <c r="T199" s="5"/>
      <c r="U199" s="5"/>
      <c r="V199" s="4"/>
      <c r="W199" s="4"/>
      <c r="X199" s="4"/>
      <c r="Y199" s="4"/>
      <c r="Z199" s="4"/>
      <c r="AA199" s="5"/>
    </row>
    <row r="200" spans="1:27" ht="14.25" customHeight="1">
      <c r="A200" s="3"/>
      <c r="B200" s="3"/>
      <c r="C200" s="5"/>
      <c r="D200" s="5"/>
      <c r="E200" s="5"/>
      <c r="F200" s="5"/>
      <c r="G200" s="5"/>
      <c r="H200" s="5"/>
      <c r="I200" s="5"/>
      <c r="J200" s="5"/>
      <c r="K200" s="5"/>
      <c r="L200" s="3"/>
      <c r="M200" s="3"/>
      <c r="N200" s="3"/>
      <c r="O200" s="3"/>
      <c r="P200" s="3"/>
      <c r="Q200" s="5"/>
      <c r="R200" s="5"/>
      <c r="S200" s="5"/>
      <c r="T200" s="5"/>
      <c r="U200" s="5"/>
      <c r="V200" s="4"/>
      <c r="W200" s="4"/>
      <c r="X200" s="4"/>
      <c r="Y200" s="4"/>
      <c r="Z200" s="4"/>
      <c r="AA200" s="5"/>
    </row>
    <row r="201" spans="1:27" ht="14.25" customHeight="1">
      <c r="A201" s="3"/>
      <c r="B201" s="3"/>
      <c r="C201" s="5"/>
      <c r="D201" s="5"/>
      <c r="E201" s="5"/>
      <c r="F201" s="5"/>
      <c r="G201" s="5"/>
      <c r="H201" s="5"/>
      <c r="I201" s="5"/>
      <c r="J201" s="5"/>
      <c r="K201" s="5"/>
      <c r="L201" s="3"/>
      <c r="M201" s="3"/>
      <c r="N201" s="3"/>
      <c r="O201" s="3"/>
      <c r="P201" s="3"/>
      <c r="Q201" s="5"/>
      <c r="R201" s="5"/>
      <c r="S201" s="5"/>
      <c r="T201" s="5"/>
      <c r="U201" s="5"/>
      <c r="V201" s="4"/>
      <c r="W201" s="4"/>
      <c r="X201" s="4"/>
      <c r="Y201" s="4"/>
      <c r="Z201" s="4"/>
      <c r="AA201" s="5"/>
    </row>
    <row r="202" spans="1:27" ht="14.25" customHeight="1">
      <c r="A202" s="3"/>
      <c r="B202" s="3"/>
      <c r="C202" s="5"/>
      <c r="D202" s="5"/>
      <c r="E202" s="5"/>
      <c r="F202" s="5"/>
      <c r="G202" s="5"/>
      <c r="H202" s="5"/>
      <c r="I202" s="5"/>
      <c r="J202" s="5"/>
      <c r="K202" s="5"/>
      <c r="L202" s="3"/>
      <c r="M202" s="3"/>
      <c r="N202" s="3"/>
      <c r="O202" s="3"/>
      <c r="P202" s="3"/>
      <c r="Q202" s="5"/>
      <c r="R202" s="5"/>
      <c r="S202" s="5"/>
      <c r="T202" s="5"/>
      <c r="U202" s="5"/>
      <c r="V202" s="4"/>
      <c r="W202" s="4"/>
      <c r="X202" s="4"/>
      <c r="Y202" s="4"/>
      <c r="Z202" s="4"/>
      <c r="AA202" s="5"/>
    </row>
    <row r="203" spans="1:27" ht="14.25" customHeight="1">
      <c r="A203" s="3"/>
      <c r="B203" s="3"/>
      <c r="C203" s="5"/>
      <c r="D203" s="5"/>
      <c r="E203" s="5"/>
      <c r="F203" s="5"/>
      <c r="G203" s="5"/>
      <c r="H203" s="5"/>
      <c r="I203" s="5"/>
      <c r="J203" s="5"/>
      <c r="K203" s="5"/>
      <c r="L203" s="3"/>
      <c r="M203" s="3"/>
      <c r="N203" s="3"/>
      <c r="O203" s="3"/>
      <c r="P203" s="3"/>
      <c r="Q203" s="5"/>
      <c r="R203" s="5"/>
      <c r="S203" s="5"/>
      <c r="T203" s="5"/>
      <c r="U203" s="5"/>
      <c r="V203" s="4"/>
      <c r="W203" s="4"/>
      <c r="X203" s="4"/>
      <c r="Y203" s="4"/>
      <c r="Z203" s="4"/>
      <c r="AA203" s="5"/>
    </row>
    <row r="204" spans="1:27" ht="14.25" customHeight="1">
      <c r="A204" s="3"/>
      <c r="B204" s="3"/>
      <c r="C204" s="5"/>
      <c r="D204" s="5"/>
      <c r="E204" s="5"/>
      <c r="F204" s="5"/>
      <c r="G204" s="5"/>
      <c r="H204" s="5"/>
      <c r="I204" s="5"/>
      <c r="J204" s="5"/>
      <c r="K204" s="5"/>
      <c r="L204" s="3"/>
      <c r="M204" s="3"/>
      <c r="N204" s="3"/>
      <c r="O204" s="3"/>
      <c r="P204" s="3"/>
      <c r="Q204" s="5"/>
      <c r="R204" s="5"/>
      <c r="S204" s="5"/>
      <c r="T204" s="5"/>
      <c r="U204" s="5"/>
      <c r="V204" s="4"/>
      <c r="W204" s="4"/>
      <c r="X204" s="4"/>
      <c r="Y204" s="4"/>
      <c r="Z204" s="4"/>
      <c r="AA204" s="5"/>
    </row>
    <row r="205" spans="1:27" ht="14.25" customHeight="1">
      <c r="A205" s="3"/>
      <c r="B205" s="3"/>
      <c r="C205" s="5"/>
      <c r="D205" s="5"/>
      <c r="E205" s="5"/>
      <c r="F205" s="5"/>
      <c r="G205" s="5"/>
      <c r="H205" s="5"/>
      <c r="I205" s="5"/>
      <c r="J205" s="5"/>
      <c r="K205" s="5"/>
      <c r="L205" s="3"/>
      <c r="M205" s="3"/>
      <c r="N205" s="3"/>
      <c r="O205" s="3"/>
      <c r="P205" s="3"/>
      <c r="Q205" s="5"/>
      <c r="R205" s="5"/>
      <c r="S205" s="5"/>
      <c r="T205" s="5"/>
      <c r="U205" s="5"/>
      <c r="V205" s="4"/>
      <c r="W205" s="4"/>
      <c r="X205" s="4"/>
      <c r="Y205" s="4"/>
      <c r="Z205" s="4"/>
      <c r="AA205" s="5"/>
    </row>
    <row r="206" spans="1:27" ht="14.25" customHeight="1">
      <c r="A206" s="3"/>
      <c r="B206" s="3"/>
      <c r="C206" s="5"/>
      <c r="D206" s="5"/>
      <c r="E206" s="5"/>
      <c r="F206" s="5"/>
      <c r="G206" s="5"/>
      <c r="H206" s="5"/>
      <c r="I206" s="5"/>
      <c r="J206" s="5"/>
      <c r="K206" s="5"/>
      <c r="L206" s="3"/>
      <c r="M206" s="3"/>
      <c r="N206" s="3"/>
      <c r="O206" s="3"/>
      <c r="P206" s="3"/>
      <c r="Q206" s="5"/>
      <c r="R206" s="5"/>
      <c r="S206" s="5"/>
      <c r="T206" s="5"/>
      <c r="U206" s="5"/>
      <c r="V206" s="4"/>
      <c r="W206" s="4"/>
      <c r="X206" s="4"/>
      <c r="Y206" s="4"/>
      <c r="Z206" s="4"/>
      <c r="AA206" s="5"/>
    </row>
    <row r="207" spans="1:27" ht="14.25" customHeight="1">
      <c r="A207" s="3"/>
      <c r="B207" s="3"/>
      <c r="C207" s="5"/>
      <c r="D207" s="5"/>
      <c r="E207" s="5"/>
      <c r="F207" s="5"/>
      <c r="G207" s="5"/>
      <c r="H207" s="5"/>
      <c r="I207" s="5"/>
      <c r="J207" s="5"/>
      <c r="K207" s="5"/>
      <c r="L207" s="3"/>
      <c r="M207" s="3"/>
      <c r="N207" s="3"/>
      <c r="O207" s="3"/>
      <c r="P207" s="3"/>
      <c r="Q207" s="5"/>
      <c r="R207" s="5"/>
      <c r="S207" s="5"/>
      <c r="T207" s="5"/>
      <c r="U207" s="5"/>
      <c r="V207" s="4"/>
      <c r="W207" s="4"/>
      <c r="X207" s="4"/>
      <c r="Y207" s="4"/>
      <c r="Z207" s="4"/>
      <c r="AA207" s="5"/>
    </row>
    <row r="208" spans="1:27" ht="14.25" customHeight="1">
      <c r="A208" s="3"/>
      <c r="B208" s="3"/>
      <c r="C208" s="5"/>
      <c r="D208" s="5"/>
      <c r="E208" s="5"/>
      <c r="F208" s="5"/>
      <c r="G208" s="5"/>
      <c r="H208" s="5"/>
      <c r="I208" s="5"/>
      <c r="J208" s="5"/>
      <c r="K208" s="5"/>
      <c r="L208" s="3"/>
      <c r="M208" s="3"/>
      <c r="N208" s="3"/>
      <c r="O208" s="3"/>
      <c r="P208" s="3"/>
      <c r="Q208" s="5"/>
      <c r="R208" s="5"/>
      <c r="S208" s="5"/>
      <c r="T208" s="5"/>
      <c r="U208" s="5"/>
      <c r="V208" s="4"/>
      <c r="W208" s="4"/>
      <c r="X208" s="4"/>
      <c r="Y208" s="4"/>
      <c r="Z208" s="4"/>
      <c r="AA208" s="5"/>
    </row>
    <row r="209" spans="1:27" ht="14.25" customHeight="1">
      <c r="A209" s="3"/>
      <c r="B209" s="3"/>
      <c r="C209" s="5"/>
      <c r="D209" s="5"/>
      <c r="E209" s="5"/>
      <c r="F209" s="5"/>
      <c r="G209" s="5"/>
      <c r="H209" s="5"/>
      <c r="I209" s="5"/>
      <c r="J209" s="5"/>
      <c r="K209" s="5"/>
      <c r="L209" s="3"/>
      <c r="M209" s="3"/>
      <c r="N209" s="3"/>
      <c r="O209" s="3"/>
      <c r="P209" s="3"/>
      <c r="Q209" s="5"/>
      <c r="R209" s="5"/>
      <c r="S209" s="5"/>
      <c r="T209" s="5"/>
      <c r="U209" s="5"/>
      <c r="V209" s="4"/>
      <c r="W209" s="4"/>
      <c r="X209" s="4"/>
      <c r="Y209" s="4"/>
      <c r="Z209" s="4"/>
      <c r="AA209" s="5"/>
    </row>
    <row r="210" spans="1:27" ht="14.25" customHeight="1">
      <c r="A210" s="3"/>
      <c r="B210" s="3"/>
      <c r="C210" s="5"/>
      <c r="D210" s="5"/>
      <c r="E210" s="5"/>
      <c r="F210" s="5"/>
      <c r="G210" s="5"/>
      <c r="H210" s="5"/>
      <c r="I210" s="5"/>
      <c r="J210" s="5"/>
      <c r="K210" s="5"/>
      <c r="L210" s="3"/>
      <c r="M210" s="3"/>
      <c r="N210" s="3"/>
      <c r="O210" s="3"/>
      <c r="P210" s="3"/>
      <c r="Q210" s="5"/>
      <c r="R210" s="5"/>
      <c r="S210" s="5"/>
      <c r="T210" s="5"/>
      <c r="U210" s="5"/>
      <c r="V210" s="4"/>
      <c r="W210" s="4"/>
      <c r="X210" s="4"/>
      <c r="Y210" s="4"/>
      <c r="Z210" s="4"/>
      <c r="AA210" s="5"/>
    </row>
    <row r="211" spans="1:27" ht="14.25" customHeight="1">
      <c r="A211" s="3"/>
      <c r="B211" s="3"/>
      <c r="C211" s="5"/>
      <c r="D211" s="5"/>
      <c r="E211" s="5"/>
      <c r="F211" s="5"/>
      <c r="G211" s="5"/>
      <c r="H211" s="5"/>
      <c r="I211" s="5"/>
      <c r="J211" s="5"/>
      <c r="K211" s="5"/>
      <c r="L211" s="3"/>
      <c r="M211" s="3"/>
      <c r="N211" s="3"/>
      <c r="O211" s="3"/>
      <c r="P211" s="3"/>
      <c r="Q211" s="5"/>
      <c r="R211" s="5"/>
      <c r="S211" s="5"/>
      <c r="T211" s="5"/>
      <c r="U211" s="5"/>
      <c r="V211" s="4"/>
      <c r="W211" s="4"/>
      <c r="X211" s="4"/>
      <c r="Y211" s="4"/>
      <c r="Z211" s="4"/>
      <c r="AA211" s="5"/>
    </row>
    <row r="212" spans="1:27" ht="14.25" customHeight="1">
      <c r="A212" s="3"/>
      <c r="B212" s="3"/>
      <c r="C212" s="5"/>
      <c r="D212" s="5"/>
      <c r="E212" s="5"/>
      <c r="F212" s="5"/>
      <c r="G212" s="5"/>
      <c r="H212" s="5"/>
      <c r="I212" s="5"/>
      <c r="J212" s="5"/>
      <c r="K212" s="5"/>
      <c r="L212" s="3"/>
      <c r="M212" s="3"/>
      <c r="N212" s="3"/>
      <c r="O212" s="3"/>
      <c r="P212" s="3"/>
      <c r="Q212" s="5"/>
      <c r="R212" s="5"/>
      <c r="S212" s="5"/>
      <c r="T212" s="5"/>
      <c r="U212" s="5"/>
      <c r="V212" s="4"/>
      <c r="W212" s="4"/>
      <c r="X212" s="4"/>
      <c r="Y212" s="4"/>
      <c r="Z212" s="4"/>
      <c r="AA212" s="5"/>
    </row>
    <row r="213" spans="1:27" ht="14.25" customHeight="1">
      <c r="A213" s="3"/>
      <c r="B213" s="3"/>
      <c r="C213" s="5"/>
      <c r="D213" s="5"/>
      <c r="E213" s="5"/>
      <c r="F213" s="5"/>
      <c r="G213" s="5"/>
      <c r="H213" s="5"/>
      <c r="I213" s="5"/>
      <c r="J213" s="5"/>
      <c r="K213" s="5"/>
      <c r="L213" s="3"/>
      <c r="M213" s="3"/>
      <c r="N213" s="3"/>
      <c r="O213" s="3"/>
      <c r="P213" s="3"/>
      <c r="Q213" s="5"/>
      <c r="R213" s="5"/>
      <c r="S213" s="5"/>
      <c r="T213" s="5"/>
      <c r="U213" s="5"/>
      <c r="V213" s="4"/>
      <c r="W213" s="4"/>
      <c r="X213" s="4"/>
      <c r="Y213" s="4"/>
      <c r="Z213" s="4"/>
      <c r="AA213" s="5"/>
    </row>
    <row r="214" spans="1:27" ht="14.25" customHeight="1">
      <c r="A214" s="3"/>
      <c r="B214" s="3"/>
      <c r="C214" s="5"/>
      <c r="D214" s="5"/>
      <c r="E214" s="5"/>
      <c r="F214" s="5"/>
      <c r="G214" s="5"/>
      <c r="H214" s="5"/>
      <c r="I214" s="5"/>
      <c r="J214" s="5"/>
      <c r="K214" s="5"/>
      <c r="L214" s="3"/>
      <c r="M214" s="3"/>
      <c r="N214" s="3"/>
      <c r="O214" s="3"/>
      <c r="P214" s="3"/>
      <c r="Q214" s="5"/>
      <c r="R214" s="5"/>
      <c r="S214" s="5"/>
      <c r="T214" s="5"/>
      <c r="U214" s="5"/>
      <c r="V214" s="4"/>
      <c r="W214" s="4"/>
      <c r="X214" s="4"/>
      <c r="Y214" s="4"/>
      <c r="Z214" s="4"/>
      <c r="AA214" s="5"/>
    </row>
    <row r="215" spans="1:27" ht="14.25" customHeight="1">
      <c r="A215" s="3"/>
      <c r="B215" s="3"/>
      <c r="C215" s="5"/>
      <c r="D215" s="5"/>
      <c r="E215" s="5"/>
      <c r="F215" s="5"/>
      <c r="G215" s="5"/>
      <c r="H215" s="5"/>
      <c r="I215" s="5"/>
      <c r="J215" s="5"/>
      <c r="K215" s="5"/>
      <c r="L215" s="3"/>
      <c r="M215" s="3"/>
      <c r="N215" s="3"/>
      <c r="O215" s="3"/>
      <c r="P215" s="3"/>
      <c r="Q215" s="5"/>
      <c r="R215" s="5"/>
      <c r="S215" s="5"/>
      <c r="T215" s="5"/>
      <c r="U215" s="5"/>
      <c r="V215" s="4"/>
      <c r="W215" s="4"/>
      <c r="X215" s="4"/>
      <c r="Y215" s="4"/>
      <c r="Z215" s="4"/>
      <c r="AA215" s="5"/>
    </row>
    <row r="216" spans="1:27" ht="14.25" customHeight="1">
      <c r="A216" s="3"/>
      <c r="B216" s="3"/>
      <c r="C216" s="5"/>
      <c r="D216" s="5"/>
      <c r="E216" s="5"/>
      <c r="F216" s="5"/>
      <c r="G216" s="5"/>
      <c r="H216" s="5"/>
      <c r="I216" s="5"/>
      <c r="J216" s="5"/>
      <c r="K216" s="5"/>
      <c r="L216" s="3"/>
      <c r="M216" s="3"/>
      <c r="N216" s="3"/>
      <c r="O216" s="3"/>
      <c r="P216" s="3"/>
      <c r="Q216" s="5"/>
      <c r="R216" s="5"/>
      <c r="S216" s="5"/>
      <c r="T216" s="5"/>
      <c r="U216" s="5"/>
      <c r="V216" s="4"/>
      <c r="W216" s="4"/>
      <c r="X216" s="4"/>
      <c r="Y216" s="4"/>
      <c r="Z216" s="4"/>
      <c r="AA216" s="5"/>
    </row>
    <row r="217" spans="1:27" ht="14.25" customHeight="1">
      <c r="A217" s="3"/>
      <c r="B217" s="3"/>
      <c r="C217" s="5"/>
      <c r="D217" s="5"/>
      <c r="E217" s="5"/>
      <c r="F217" s="5"/>
      <c r="G217" s="5"/>
      <c r="H217" s="5"/>
      <c r="I217" s="5"/>
      <c r="J217" s="5"/>
      <c r="K217" s="5"/>
      <c r="L217" s="3"/>
      <c r="M217" s="3"/>
      <c r="N217" s="3"/>
      <c r="O217" s="3"/>
      <c r="P217" s="3"/>
      <c r="Q217" s="5"/>
      <c r="R217" s="5"/>
      <c r="S217" s="5"/>
      <c r="T217" s="5"/>
      <c r="U217" s="5"/>
      <c r="V217" s="4"/>
      <c r="W217" s="4"/>
      <c r="X217" s="4"/>
      <c r="Y217" s="4"/>
      <c r="Z217" s="4"/>
      <c r="AA217" s="5"/>
    </row>
    <row r="218" spans="1:27" ht="14.25" customHeight="1">
      <c r="A218" s="3"/>
      <c r="B218" s="3"/>
      <c r="C218" s="5"/>
      <c r="D218" s="5"/>
      <c r="E218" s="5"/>
      <c r="F218" s="5"/>
      <c r="G218" s="5"/>
      <c r="H218" s="5"/>
      <c r="I218" s="5"/>
      <c r="J218" s="5"/>
      <c r="K218" s="5"/>
      <c r="L218" s="3"/>
      <c r="M218" s="3"/>
      <c r="N218" s="3"/>
      <c r="O218" s="3"/>
      <c r="P218" s="3"/>
      <c r="Q218" s="5"/>
      <c r="R218" s="5"/>
      <c r="S218" s="5"/>
      <c r="T218" s="5"/>
      <c r="U218" s="5"/>
      <c r="V218" s="4"/>
      <c r="W218" s="4"/>
      <c r="X218" s="4"/>
      <c r="Y218" s="4"/>
      <c r="Z218" s="4"/>
      <c r="AA218" s="5"/>
    </row>
    <row r="219" spans="1:27" ht="14.25" customHeight="1">
      <c r="A219" s="3"/>
      <c r="B219" s="3"/>
      <c r="C219" s="5"/>
      <c r="D219" s="5"/>
      <c r="E219" s="5"/>
      <c r="F219" s="5"/>
      <c r="G219" s="5"/>
      <c r="H219" s="5"/>
      <c r="I219" s="5"/>
      <c r="J219" s="5"/>
      <c r="K219" s="5"/>
      <c r="L219" s="3"/>
      <c r="M219" s="3"/>
      <c r="N219" s="3"/>
      <c r="O219" s="3"/>
      <c r="P219" s="3"/>
      <c r="Q219" s="5"/>
      <c r="R219" s="5"/>
      <c r="S219" s="5"/>
      <c r="T219" s="5"/>
      <c r="U219" s="5"/>
      <c r="V219" s="4"/>
      <c r="W219" s="4"/>
      <c r="X219" s="4"/>
      <c r="Y219" s="4"/>
      <c r="Z219" s="4"/>
      <c r="AA219" s="5"/>
    </row>
    <row r="220" spans="1:27" ht="14.25" customHeight="1">
      <c r="A220" s="3"/>
      <c r="B220" s="3"/>
      <c r="C220" s="5"/>
      <c r="D220" s="5"/>
      <c r="E220" s="5"/>
      <c r="F220" s="5"/>
      <c r="G220" s="5"/>
      <c r="H220" s="5"/>
      <c r="I220" s="5"/>
      <c r="J220" s="5"/>
      <c r="K220" s="5"/>
      <c r="L220" s="3"/>
      <c r="M220" s="3"/>
      <c r="N220" s="3"/>
      <c r="O220" s="3"/>
      <c r="P220" s="3"/>
      <c r="Q220" s="5"/>
      <c r="R220" s="5"/>
      <c r="S220" s="5"/>
      <c r="T220" s="5"/>
      <c r="U220" s="5"/>
      <c r="V220" s="4"/>
      <c r="W220" s="4"/>
      <c r="X220" s="4"/>
      <c r="Y220" s="4"/>
      <c r="Z220" s="4"/>
      <c r="AA220" s="5"/>
    </row>
    <row r="221" spans="1:27" ht="14.25" customHeight="1">
      <c r="A221" s="3"/>
      <c r="B221" s="3"/>
      <c r="C221" s="5"/>
      <c r="D221" s="5"/>
      <c r="E221" s="5"/>
      <c r="F221" s="5"/>
      <c r="G221" s="5"/>
      <c r="H221" s="5"/>
      <c r="I221" s="5"/>
      <c r="J221" s="5"/>
      <c r="K221" s="5"/>
      <c r="L221" s="3"/>
      <c r="M221" s="3"/>
      <c r="N221" s="3"/>
      <c r="O221" s="3"/>
      <c r="P221" s="3"/>
      <c r="Q221" s="5"/>
      <c r="R221" s="5"/>
      <c r="S221" s="5"/>
      <c r="T221" s="5"/>
      <c r="U221" s="5"/>
      <c r="V221" s="4"/>
      <c r="W221" s="4"/>
      <c r="X221" s="4"/>
      <c r="Y221" s="4"/>
      <c r="Z221" s="4"/>
      <c r="AA221" s="5"/>
    </row>
    <row r="222" spans="1:27" ht="14.25" customHeight="1">
      <c r="A222" s="3"/>
      <c r="B222" s="3"/>
      <c r="C222" s="5"/>
      <c r="D222" s="5"/>
      <c r="E222" s="5"/>
      <c r="F222" s="5"/>
      <c r="G222" s="5"/>
      <c r="H222" s="5"/>
      <c r="I222" s="5"/>
      <c r="J222" s="5"/>
      <c r="K222" s="5"/>
      <c r="L222" s="3"/>
      <c r="M222" s="3"/>
      <c r="N222" s="3"/>
      <c r="O222" s="3"/>
      <c r="P222" s="3"/>
      <c r="Q222" s="5"/>
      <c r="R222" s="5"/>
      <c r="S222" s="5"/>
      <c r="T222" s="5"/>
      <c r="U222" s="5"/>
      <c r="V222" s="4"/>
      <c r="W222" s="4"/>
      <c r="X222" s="4"/>
      <c r="Y222" s="4"/>
      <c r="Z222" s="4"/>
      <c r="AA222" s="5"/>
    </row>
    <row r="223" spans="1:27" ht="14.25" customHeight="1">
      <c r="A223" s="3"/>
      <c r="B223" s="3"/>
      <c r="C223" s="5"/>
      <c r="D223" s="5"/>
      <c r="E223" s="5"/>
      <c r="F223" s="5"/>
      <c r="G223" s="5"/>
      <c r="H223" s="5"/>
      <c r="I223" s="5"/>
      <c r="J223" s="5"/>
      <c r="K223" s="5"/>
      <c r="L223" s="3"/>
      <c r="M223" s="3"/>
      <c r="N223" s="3"/>
      <c r="O223" s="3"/>
      <c r="P223" s="3"/>
      <c r="Q223" s="5"/>
      <c r="R223" s="5"/>
      <c r="S223" s="5"/>
      <c r="T223" s="5"/>
      <c r="U223" s="5"/>
      <c r="V223" s="4"/>
      <c r="W223" s="4"/>
      <c r="X223" s="4"/>
      <c r="Y223" s="4"/>
      <c r="Z223" s="4"/>
      <c r="AA223" s="5"/>
    </row>
    <row r="224" spans="1:27" ht="14.25" customHeight="1">
      <c r="A224" s="3"/>
      <c r="B224" s="3"/>
      <c r="C224" s="5"/>
      <c r="D224" s="5"/>
      <c r="E224" s="5"/>
      <c r="F224" s="5"/>
      <c r="G224" s="5"/>
      <c r="H224" s="5"/>
      <c r="I224" s="5"/>
      <c r="J224" s="5"/>
      <c r="K224" s="5"/>
      <c r="L224" s="3"/>
      <c r="M224" s="3"/>
      <c r="N224" s="3"/>
      <c r="O224" s="3"/>
      <c r="P224" s="3"/>
      <c r="Q224" s="5"/>
      <c r="R224" s="5"/>
      <c r="S224" s="5"/>
      <c r="T224" s="5"/>
      <c r="U224" s="5"/>
      <c r="V224" s="4"/>
      <c r="W224" s="4"/>
      <c r="X224" s="4"/>
      <c r="Y224" s="4"/>
      <c r="Z224" s="4"/>
      <c r="AA224" s="5"/>
    </row>
    <row r="225" spans="1:27" ht="14.25" customHeight="1">
      <c r="A225" s="3"/>
      <c r="B225" s="3"/>
      <c r="C225" s="5"/>
      <c r="D225" s="5"/>
      <c r="E225" s="5"/>
      <c r="F225" s="5"/>
      <c r="G225" s="5"/>
      <c r="H225" s="5"/>
      <c r="I225" s="5"/>
      <c r="J225" s="5"/>
      <c r="K225" s="5"/>
      <c r="L225" s="3"/>
      <c r="M225" s="3"/>
      <c r="N225" s="3"/>
      <c r="O225" s="3"/>
      <c r="P225" s="3"/>
      <c r="Q225" s="5"/>
      <c r="R225" s="5"/>
      <c r="S225" s="5"/>
      <c r="T225" s="5"/>
      <c r="U225" s="5"/>
      <c r="V225" s="4"/>
      <c r="W225" s="4"/>
      <c r="X225" s="4"/>
      <c r="Y225" s="4"/>
      <c r="Z225" s="4"/>
      <c r="AA225" s="5"/>
    </row>
    <row r="226" spans="1:27" ht="14.25" customHeight="1">
      <c r="A226" s="3"/>
      <c r="B226" s="3"/>
      <c r="C226" s="5"/>
      <c r="D226" s="5"/>
      <c r="E226" s="5"/>
      <c r="F226" s="5"/>
      <c r="G226" s="5"/>
      <c r="H226" s="5"/>
      <c r="I226" s="5"/>
      <c r="J226" s="5"/>
      <c r="K226" s="5"/>
      <c r="L226" s="3"/>
      <c r="M226" s="3"/>
      <c r="N226" s="3"/>
      <c r="O226" s="3"/>
      <c r="P226" s="3"/>
      <c r="Q226" s="5"/>
      <c r="R226" s="5"/>
      <c r="S226" s="5"/>
      <c r="T226" s="5"/>
      <c r="U226" s="5"/>
      <c r="V226" s="4"/>
      <c r="W226" s="4"/>
      <c r="X226" s="4"/>
      <c r="Y226" s="4"/>
      <c r="Z226" s="4"/>
      <c r="AA226" s="5"/>
    </row>
    <row r="227" spans="1:27" ht="14.25" customHeight="1">
      <c r="A227" s="3"/>
      <c r="B227" s="3"/>
      <c r="C227" s="5"/>
      <c r="D227" s="5"/>
      <c r="E227" s="5"/>
      <c r="F227" s="5"/>
      <c r="G227" s="5"/>
      <c r="H227" s="5"/>
      <c r="I227" s="5"/>
      <c r="J227" s="5"/>
      <c r="K227" s="5"/>
      <c r="L227" s="3"/>
      <c r="M227" s="3"/>
      <c r="N227" s="3"/>
      <c r="O227" s="3"/>
      <c r="P227" s="3"/>
      <c r="Q227" s="5"/>
      <c r="R227" s="5"/>
      <c r="S227" s="5"/>
      <c r="T227" s="5"/>
      <c r="U227" s="5"/>
      <c r="V227" s="4"/>
      <c r="W227" s="4"/>
      <c r="X227" s="4"/>
      <c r="Y227" s="4"/>
      <c r="Z227" s="4"/>
      <c r="AA227" s="5"/>
    </row>
    <row r="228" spans="1:27" ht="14.25" customHeight="1">
      <c r="A228" s="3"/>
      <c r="B228" s="3"/>
      <c r="C228" s="5"/>
      <c r="D228" s="5"/>
      <c r="E228" s="5"/>
      <c r="F228" s="5"/>
      <c r="G228" s="5"/>
      <c r="H228" s="5"/>
      <c r="I228" s="5"/>
      <c r="J228" s="5"/>
      <c r="K228" s="5"/>
      <c r="L228" s="3"/>
      <c r="M228" s="3"/>
      <c r="N228" s="3"/>
      <c r="O228" s="3"/>
      <c r="P228" s="3"/>
      <c r="Q228" s="5"/>
      <c r="R228" s="5"/>
      <c r="S228" s="5"/>
      <c r="T228" s="5"/>
      <c r="U228" s="5"/>
      <c r="V228" s="4"/>
      <c r="W228" s="4"/>
      <c r="X228" s="4"/>
      <c r="Y228" s="4"/>
      <c r="Z228" s="4"/>
      <c r="AA228" s="5"/>
    </row>
    <row r="229" spans="1:27" ht="14.25" customHeight="1">
      <c r="A229" s="3"/>
      <c r="B229" s="3"/>
      <c r="C229" s="5"/>
      <c r="D229" s="5"/>
      <c r="E229" s="5"/>
      <c r="F229" s="5"/>
      <c r="G229" s="5"/>
      <c r="H229" s="5"/>
      <c r="I229" s="5"/>
      <c r="J229" s="5"/>
      <c r="K229" s="5"/>
      <c r="L229" s="3"/>
      <c r="M229" s="3"/>
      <c r="N229" s="3"/>
      <c r="O229" s="3"/>
      <c r="P229" s="3"/>
      <c r="Q229" s="5"/>
      <c r="R229" s="5"/>
      <c r="S229" s="5"/>
      <c r="T229" s="5"/>
      <c r="U229" s="5"/>
      <c r="V229" s="4"/>
      <c r="W229" s="4"/>
      <c r="X229" s="4"/>
      <c r="Y229" s="4"/>
      <c r="Z229" s="4"/>
      <c r="AA229" s="5"/>
    </row>
    <row r="230" spans="1:27" ht="14.25" customHeight="1">
      <c r="A230" s="3"/>
      <c r="B230" s="3"/>
      <c r="C230" s="5"/>
      <c r="D230" s="5"/>
      <c r="E230" s="5"/>
      <c r="F230" s="5"/>
      <c r="G230" s="5"/>
      <c r="H230" s="5"/>
      <c r="I230" s="5"/>
      <c r="J230" s="5"/>
      <c r="K230" s="5"/>
      <c r="L230" s="3"/>
      <c r="M230" s="3"/>
      <c r="N230" s="3"/>
      <c r="O230" s="3"/>
      <c r="P230" s="3"/>
      <c r="Q230" s="5"/>
      <c r="R230" s="5"/>
      <c r="S230" s="5"/>
      <c r="T230" s="5"/>
      <c r="U230" s="5"/>
      <c r="V230" s="4"/>
      <c r="W230" s="4"/>
      <c r="X230" s="4"/>
      <c r="Y230" s="4"/>
      <c r="Z230" s="4"/>
      <c r="AA230" s="5"/>
    </row>
    <row r="231" spans="1:27" ht="14.25" customHeight="1">
      <c r="A231" s="3"/>
      <c r="B231" s="3"/>
      <c r="C231" s="5"/>
      <c r="D231" s="5"/>
      <c r="E231" s="5"/>
      <c r="F231" s="5"/>
      <c r="G231" s="5"/>
      <c r="H231" s="5"/>
      <c r="I231" s="5"/>
      <c r="J231" s="5"/>
      <c r="K231" s="5"/>
      <c r="L231" s="3"/>
      <c r="M231" s="3"/>
      <c r="N231" s="3"/>
      <c r="O231" s="3"/>
      <c r="P231" s="3"/>
      <c r="Q231" s="5"/>
      <c r="R231" s="5"/>
      <c r="S231" s="5"/>
      <c r="T231" s="5"/>
      <c r="U231" s="5"/>
      <c r="V231" s="4"/>
      <c r="W231" s="4"/>
      <c r="X231" s="4"/>
      <c r="Y231" s="4"/>
      <c r="Z231" s="4"/>
      <c r="AA231" s="5"/>
    </row>
    <row r="232" spans="1:27" ht="14.25" customHeight="1">
      <c r="A232" s="3"/>
      <c r="B232" s="3"/>
      <c r="C232" s="5"/>
      <c r="D232" s="5"/>
      <c r="E232" s="5"/>
      <c r="F232" s="5"/>
      <c r="G232" s="5"/>
      <c r="H232" s="5"/>
      <c r="I232" s="5"/>
      <c r="J232" s="5"/>
      <c r="K232" s="5"/>
      <c r="L232" s="3"/>
      <c r="M232" s="3"/>
      <c r="N232" s="3"/>
      <c r="O232" s="3"/>
      <c r="P232" s="3"/>
      <c r="Q232" s="5"/>
      <c r="R232" s="5"/>
      <c r="S232" s="5"/>
      <c r="T232" s="5"/>
      <c r="U232" s="5"/>
      <c r="V232" s="4"/>
      <c r="W232" s="4"/>
      <c r="X232" s="4"/>
      <c r="Y232" s="4"/>
      <c r="Z232" s="4"/>
      <c r="AA232" s="5"/>
    </row>
    <row r="233" spans="1:27" ht="14.25" customHeight="1">
      <c r="A233" s="3"/>
      <c r="B233" s="3"/>
      <c r="C233" s="5"/>
      <c r="D233" s="5"/>
      <c r="E233" s="5"/>
      <c r="F233" s="5"/>
      <c r="G233" s="5"/>
      <c r="H233" s="5"/>
      <c r="I233" s="5"/>
      <c r="J233" s="5"/>
      <c r="K233" s="5"/>
      <c r="L233" s="3"/>
      <c r="M233" s="3"/>
      <c r="N233" s="3"/>
      <c r="O233" s="3"/>
      <c r="P233" s="3"/>
      <c r="Q233" s="5"/>
      <c r="R233" s="5"/>
      <c r="S233" s="5"/>
      <c r="T233" s="5"/>
      <c r="U233" s="5"/>
      <c r="V233" s="4"/>
      <c r="W233" s="4"/>
      <c r="X233" s="4"/>
      <c r="Y233" s="4"/>
      <c r="Z233" s="4"/>
      <c r="AA233" s="5"/>
    </row>
    <row r="234" spans="1:27" ht="14.25" customHeight="1">
      <c r="A234" s="3"/>
      <c r="B234" s="3"/>
      <c r="C234" s="5"/>
      <c r="D234" s="5"/>
      <c r="E234" s="5"/>
      <c r="F234" s="5"/>
      <c r="G234" s="5"/>
      <c r="H234" s="5"/>
      <c r="I234" s="5"/>
      <c r="J234" s="5"/>
      <c r="K234" s="5"/>
      <c r="L234" s="3"/>
      <c r="M234" s="3"/>
      <c r="N234" s="3"/>
      <c r="O234" s="3"/>
      <c r="P234" s="3"/>
      <c r="Q234" s="5"/>
      <c r="R234" s="5"/>
      <c r="S234" s="5"/>
      <c r="T234" s="5"/>
      <c r="U234" s="5"/>
      <c r="V234" s="4"/>
      <c r="W234" s="4"/>
      <c r="X234" s="4"/>
      <c r="Y234" s="4"/>
      <c r="Z234" s="4"/>
      <c r="AA234" s="5"/>
    </row>
    <row r="235" spans="1:27" ht="14.25" customHeight="1">
      <c r="A235" s="3"/>
      <c r="B235" s="3"/>
      <c r="C235" s="5"/>
      <c r="D235" s="5"/>
      <c r="E235" s="5"/>
      <c r="F235" s="5"/>
      <c r="G235" s="5"/>
      <c r="H235" s="5"/>
      <c r="I235" s="5"/>
      <c r="J235" s="5"/>
      <c r="K235" s="5"/>
      <c r="L235" s="3"/>
      <c r="M235" s="3"/>
      <c r="N235" s="3"/>
      <c r="O235" s="3"/>
      <c r="P235" s="3"/>
      <c r="Q235" s="5"/>
      <c r="R235" s="5"/>
      <c r="S235" s="5"/>
      <c r="T235" s="5"/>
      <c r="U235" s="5"/>
      <c r="V235" s="4"/>
      <c r="W235" s="4"/>
      <c r="X235" s="4"/>
      <c r="Y235" s="4"/>
      <c r="Z235" s="4"/>
      <c r="AA235" s="5"/>
    </row>
    <row r="236" spans="1:27" ht="14.25" customHeight="1">
      <c r="A236" s="3"/>
      <c r="B236" s="3"/>
      <c r="C236" s="5"/>
      <c r="D236" s="5"/>
      <c r="E236" s="5"/>
      <c r="F236" s="5"/>
      <c r="G236" s="5"/>
      <c r="H236" s="5"/>
      <c r="I236" s="5"/>
      <c r="J236" s="5"/>
      <c r="K236" s="5"/>
      <c r="L236" s="3"/>
      <c r="M236" s="3"/>
      <c r="N236" s="3"/>
      <c r="O236" s="3"/>
      <c r="P236" s="3"/>
      <c r="Q236" s="5"/>
      <c r="R236" s="5"/>
      <c r="S236" s="5"/>
      <c r="T236" s="5"/>
      <c r="U236" s="5"/>
      <c r="V236" s="4"/>
      <c r="W236" s="4"/>
      <c r="X236" s="4"/>
      <c r="Y236" s="4"/>
      <c r="Z236" s="4"/>
      <c r="AA236" s="5"/>
    </row>
    <row r="237" spans="1:27" ht="14.25" customHeight="1">
      <c r="A237" s="3"/>
      <c r="B237" s="3"/>
      <c r="C237" s="5"/>
      <c r="D237" s="5"/>
      <c r="E237" s="5"/>
      <c r="F237" s="5"/>
      <c r="G237" s="5"/>
      <c r="H237" s="5"/>
      <c r="I237" s="5"/>
      <c r="J237" s="5"/>
      <c r="K237" s="5"/>
      <c r="L237" s="3"/>
      <c r="M237" s="3"/>
      <c r="N237" s="3"/>
      <c r="O237" s="3"/>
      <c r="P237" s="3"/>
      <c r="Q237" s="5"/>
      <c r="R237" s="5"/>
      <c r="S237" s="5"/>
      <c r="T237" s="5"/>
      <c r="U237" s="5"/>
      <c r="V237" s="4"/>
      <c r="W237" s="4"/>
      <c r="X237" s="4"/>
      <c r="Y237" s="4"/>
      <c r="Z237" s="4"/>
      <c r="AA237" s="5"/>
    </row>
    <row r="238" spans="1:27" ht="14.25" customHeight="1">
      <c r="A238" s="3"/>
      <c r="B238" s="3"/>
      <c r="C238" s="5"/>
      <c r="D238" s="5"/>
      <c r="E238" s="5"/>
      <c r="F238" s="5"/>
      <c r="G238" s="5"/>
      <c r="H238" s="5"/>
      <c r="I238" s="5"/>
      <c r="J238" s="5"/>
      <c r="K238" s="5"/>
      <c r="L238" s="3"/>
      <c r="M238" s="3"/>
      <c r="N238" s="3"/>
      <c r="O238" s="3"/>
      <c r="P238" s="3"/>
      <c r="Q238" s="5"/>
      <c r="R238" s="5"/>
      <c r="S238" s="5"/>
      <c r="T238" s="5"/>
      <c r="U238" s="5"/>
      <c r="V238" s="4"/>
      <c r="W238" s="4"/>
      <c r="X238" s="4"/>
      <c r="Y238" s="4"/>
      <c r="Z238" s="4"/>
      <c r="AA238" s="5"/>
    </row>
    <row r="239" spans="1:27" ht="14.25" customHeight="1">
      <c r="A239" s="3"/>
      <c r="B239" s="3"/>
      <c r="C239" s="5"/>
      <c r="D239" s="5"/>
      <c r="E239" s="5"/>
      <c r="F239" s="5"/>
      <c r="G239" s="5"/>
      <c r="H239" s="5"/>
      <c r="I239" s="5"/>
      <c r="J239" s="5"/>
      <c r="K239" s="5"/>
      <c r="L239" s="3"/>
      <c r="M239" s="3"/>
      <c r="N239" s="3"/>
      <c r="O239" s="3"/>
      <c r="P239" s="3"/>
      <c r="Q239" s="5"/>
      <c r="R239" s="5"/>
      <c r="S239" s="5"/>
      <c r="T239" s="5"/>
      <c r="U239" s="5"/>
      <c r="V239" s="4"/>
      <c r="W239" s="4"/>
      <c r="X239" s="4"/>
      <c r="Y239" s="4"/>
      <c r="Z239" s="4"/>
      <c r="AA239" s="5"/>
    </row>
    <row r="240" spans="1:27" ht="14.25" customHeight="1">
      <c r="A240" s="3"/>
      <c r="B240" s="3"/>
      <c r="C240" s="5"/>
      <c r="D240" s="5"/>
      <c r="E240" s="5"/>
      <c r="F240" s="5"/>
      <c r="G240" s="5"/>
      <c r="H240" s="5"/>
      <c r="I240" s="5"/>
      <c r="J240" s="5"/>
      <c r="K240" s="5"/>
      <c r="L240" s="3"/>
      <c r="M240" s="3"/>
      <c r="N240" s="3"/>
      <c r="O240" s="3"/>
      <c r="P240" s="3"/>
      <c r="Q240" s="5"/>
      <c r="R240" s="5"/>
      <c r="S240" s="5"/>
      <c r="T240" s="5"/>
      <c r="U240" s="5"/>
      <c r="V240" s="4"/>
      <c r="W240" s="4"/>
      <c r="X240" s="4"/>
      <c r="Y240" s="4"/>
      <c r="Z240" s="4"/>
      <c r="AA240" s="5"/>
    </row>
    <row r="241" spans="1:27" ht="14.25" customHeight="1">
      <c r="A241" s="3"/>
      <c r="B241" s="3"/>
      <c r="C241" s="5"/>
      <c r="D241" s="5"/>
      <c r="E241" s="5"/>
      <c r="F241" s="5"/>
      <c r="G241" s="5"/>
      <c r="H241" s="5"/>
      <c r="I241" s="5"/>
      <c r="J241" s="5"/>
      <c r="K241" s="5"/>
      <c r="L241" s="3"/>
      <c r="M241" s="3"/>
      <c r="N241" s="3"/>
      <c r="O241" s="3"/>
      <c r="P241" s="3"/>
      <c r="Q241" s="5"/>
      <c r="R241" s="5"/>
      <c r="S241" s="5"/>
      <c r="T241" s="5"/>
      <c r="U241" s="5"/>
      <c r="V241" s="4"/>
      <c r="W241" s="4"/>
      <c r="X241" s="4"/>
      <c r="Y241" s="4"/>
      <c r="Z241" s="4"/>
      <c r="AA241" s="5"/>
    </row>
    <row r="242" spans="1:27" ht="14.25" customHeight="1">
      <c r="A242" s="3"/>
      <c r="B242" s="3"/>
      <c r="C242" s="5"/>
      <c r="D242" s="5"/>
      <c r="E242" s="5"/>
      <c r="F242" s="5"/>
      <c r="G242" s="5"/>
      <c r="H242" s="5"/>
      <c r="I242" s="5"/>
      <c r="J242" s="5"/>
      <c r="K242" s="5"/>
      <c r="L242" s="3"/>
      <c r="M242" s="3"/>
      <c r="N242" s="3"/>
      <c r="O242" s="3"/>
      <c r="P242" s="3"/>
      <c r="Q242" s="5"/>
      <c r="R242" s="5"/>
      <c r="S242" s="5"/>
      <c r="T242" s="5"/>
      <c r="U242" s="5"/>
      <c r="V242" s="4"/>
      <c r="W242" s="4"/>
      <c r="X242" s="4"/>
      <c r="Y242" s="4"/>
      <c r="Z242" s="4"/>
      <c r="AA242" s="5"/>
    </row>
    <row r="243" spans="1:27" ht="14.25" customHeight="1">
      <c r="A243" s="3"/>
      <c r="B243" s="3"/>
      <c r="C243" s="5"/>
      <c r="D243" s="5"/>
      <c r="E243" s="5"/>
      <c r="F243" s="5"/>
      <c r="G243" s="5"/>
      <c r="H243" s="5"/>
      <c r="I243" s="5"/>
      <c r="J243" s="5"/>
      <c r="K243" s="5"/>
      <c r="L243" s="3"/>
      <c r="M243" s="3"/>
      <c r="N243" s="3"/>
      <c r="O243" s="3"/>
      <c r="P243" s="3"/>
      <c r="Q243" s="5"/>
      <c r="R243" s="5"/>
      <c r="S243" s="5"/>
      <c r="T243" s="5"/>
      <c r="U243" s="5"/>
      <c r="V243" s="4"/>
      <c r="W243" s="4"/>
      <c r="X243" s="4"/>
      <c r="Y243" s="4"/>
      <c r="Z243" s="4"/>
      <c r="AA243" s="5"/>
    </row>
    <row r="244" spans="1:27" ht="14.25" customHeight="1">
      <c r="A244" s="3"/>
      <c r="B244" s="3"/>
      <c r="C244" s="5"/>
      <c r="D244" s="5"/>
      <c r="E244" s="5"/>
      <c r="F244" s="5"/>
      <c r="G244" s="5"/>
      <c r="H244" s="5"/>
      <c r="I244" s="5"/>
      <c r="J244" s="5"/>
      <c r="K244" s="5"/>
      <c r="L244" s="3"/>
      <c r="M244" s="3"/>
      <c r="N244" s="3"/>
      <c r="O244" s="3"/>
      <c r="P244" s="3"/>
      <c r="Q244" s="5"/>
      <c r="R244" s="5"/>
      <c r="S244" s="5"/>
      <c r="T244" s="5"/>
      <c r="U244" s="5"/>
      <c r="V244" s="4"/>
      <c r="W244" s="4"/>
      <c r="X244" s="4"/>
      <c r="Y244" s="4"/>
      <c r="Z244" s="4"/>
      <c r="AA244" s="5"/>
    </row>
    <row r="245" spans="1:27" ht="14.25" customHeight="1">
      <c r="A245" s="3"/>
      <c r="B245" s="3"/>
      <c r="C245" s="5"/>
      <c r="D245" s="5"/>
      <c r="E245" s="5"/>
      <c r="F245" s="5"/>
      <c r="G245" s="5"/>
      <c r="H245" s="5"/>
      <c r="I245" s="5"/>
      <c r="J245" s="5"/>
      <c r="K245" s="5"/>
      <c r="L245" s="3"/>
      <c r="M245" s="3"/>
      <c r="N245" s="3"/>
      <c r="O245" s="3"/>
      <c r="P245" s="3"/>
      <c r="Q245" s="5"/>
      <c r="R245" s="5"/>
      <c r="S245" s="5"/>
      <c r="T245" s="5"/>
      <c r="U245" s="5"/>
      <c r="V245" s="4"/>
      <c r="W245" s="4"/>
      <c r="X245" s="4"/>
      <c r="Y245" s="4"/>
      <c r="Z245" s="4"/>
      <c r="AA245" s="5"/>
    </row>
    <row r="246" spans="1:27" ht="14.25" customHeight="1">
      <c r="A246" s="3"/>
      <c r="B246" s="3"/>
      <c r="C246" s="5"/>
      <c r="D246" s="5"/>
      <c r="E246" s="5"/>
      <c r="F246" s="5"/>
      <c r="G246" s="5"/>
      <c r="H246" s="5"/>
      <c r="I246" s="5"/>
      <c r="J246" s="5"/>
      <c r="K246" s="5"/>
      <c r="L246" s="3"/>
      <c r="M246" s="3"/>
      <c r="N246" s="3"/>
      <c r="O246" s="3"/>
      <c r="P246" s="3"/>
      <c r="Q246" s="5"/>
      <c r="R246" s="5"/>
      <c r="S246" s="5"/>
      <c r="T246" s="5"/>
      <c r="U246" s="5"/>
      <c r="V246" s="4"/>
      <c r="W246" s="4"/>
      <c r="X246" s="4"/>
      <c r="Y246" s="4"/>
      <c r="Z246" s="4"/>
      <c r="AA246" s="5"/>
    </row>
    <row r="247" spans="1:27" ht="14.25" customHeight="1">
      <c r="A247" s="3"/>
      <c r="B247" s="3"/>
      <c r="C247" s="5"/>
      <c r="D247" s="5"/>
      <c r="E247" s="5"/>
      <c r="F247" s="5"/>
      <c r="G247" s="5"/>
      <c r="H247" s="5"/>
      <c r="I247" s="5"/>
      <c r="J247" s="5"/>
      <c r="K247" s="5"/>
      <c r="L247" s="3"/>
      <c r="M247" s="3"/>
      <c r="N247" s="3"/>
      <c r="O247" s="3"/>
      <c r="P247" s="3"/>
      <c r="Q247" s="5"/>
      <c r="R247" s="5"/>
      <c r="S247" s="5"/>
      <c r="T247" s="5"/>
      <c r="U247" s="5"/>
      <c r="V247" s="4"/>
      <c r="W247" s="4"/>
      <c r="X247" s="4"/>
      <c r="Y247" s="4"/>
      <c r="Z247" s="4"/>
      <c r="AA247" s="5"/>
    </row>
    <row r="248" spans="1:27" ht="14.25" customHeight="1">
      <c r="A248" s="3"/>
      <c r="B248" s="3"/>
      <c r="C248" s="5"/>
      <c r="D248" s="5"/>
      <c r="E248" s="5"/>
      <c r="F248" s="5"/>
      <c r="G248" s="5"/>
      <c r="H248" s="5"/>
      <c r="I248" s="5"/>
      <c r="J248" s="5"/>
      <c r="K248" s="5"/>
      <c r="L248" s="3"/>
      <c r="M248" s="3"/>
      <c r="N248" s="3"/>
      <c r="O248" s="3"/>
      <c r="P248" s="3"/>
      <c r="Q248" s="5"/>
      <c r="R248" s="5"/>
      <c r="S248" s="5"/>
      <c r="T248" s="5"/>
      <c r="U248" s="5"/>
      <c r="V248" s="4"/>
      <c r="W248" s="4"/>
      <c r="X248" s="4"/>
      <c r="Y248" s="4"/>
      <c r="Z248" s="4"/>
      <c r="AA248" s="5"/>
    </row>
    <row r="249" spans="1:27" ht="14.25" customHeight="1">
      <c r="A249" s="3"/>
      <c r="B249" s="3"/>
      <c r="C249" s="5"/>
      <c r="D249" s="5"/>
      <c r="E249" s="5"/>
      <c r="F249" s="5"/>
      <c r="G249" s="5"/>
      <c r="H249" s="5"/>
      <c r="I249" s="5"/>
      <c r="J249" s="5"/>
      <c r="K249" s="5"/>
      <c r="L249" s="3"/>
      <c r="M249" s="3"/>
      <c r="N249" s="3"/>
      <c r="O249" s="3"/>
      <c r="P249" s="3"/>
      <c r="Q249" s="5"/>
      <c r="R249" s="5"/>
      <c r="S249" s="5"/>
      <c r="T249" s="5"/>
      <c r="U249" s="5"/>
      <c r="V249" s="4"/>
      <c r="W249" s="4"/>
      <c r="X249" s="4"/>
      <c r="Y249" s="4"/>
      <c r="Z249" s="4"/>
      <c r="AA249" s="5"/>
    </row>
    <row r="250" spans="1:27" ht="14.25" customHeight="1">
      <c r="A250" s="3"/>
      <c r="B250" s="3"/>
      <c r="C250" s="5"/>
      <c r="D250" s="5"/>
      <c r="E250" s="5"/>
      <c r="F250" s="5"/>
      <c r="G250" s="5"/>
      <c r="H250" s="5"/>
      <c r="I250" s="5"/>
      <c r="J250" s="5"/>
      <c r="K250" s="5"/>
      <c r="L250" s="3"/>
      <c r="M250" s="3"/>
      <c r="N250" s="3"/>
      <c r="O250" s="3"/>
      <c r="P250" s="3"/>
      <c r="Q250" s="5"/>
      <c r="R250" s="5"/>
      <c r="S250" s="5"/>
      <c r="T250" s="5"/>
      <c r="U250" s="5"/>
      <c r="V250" s="4"/>
      <c r="W250" s="4"/>
      <c r="X250" s="4"/>
      <c r="Y250" s="4"/>
      <c r="Z250" s="4"/>
      <c r="AA250" s="5"/>
    </row>
    <row r="251" spans="1:27" ht="14.25" customHeight="1">
      <c r="A251" s="3"/>
      <c r="B251" s="3"/>
      <c r="C251" s="5"/>
      <c r="D251" s="5"/>
      <c r="E251" s="5"/>
      <c r="F251" s="5"/>
      <c r="G251" s="5"/>
      <c r="H251" s="5"/>
      <c r="I251" s="5"/>
      <c r="J251" s="5"/>
      <c r="K251" s="5"/>
      <c r="L251" s="3"/>
      <c r="M251" s="3"/>
      <c r="N251" s="3"/>
      <c r="O251" s="3"/>
      <c r="P251" s="3"/>
      <c r="Q251" s="5"/>
      <c r="R251" s="5"/>
      <c r="S251" s="5"/>
      <c r="T251" s="5"/>
      <c r="U251" s="5"/>
      <c r="V251" s="4"/>
      <c r="W251" s="4"/>
      <c r="X251" s="4"/>
      <c r="Y251" s="4"/>
      <c r="Z251" s="4"/>
      <c r="AA251" s="5"/>
    </row>
    <row r="252" spans="1:27" ht="14.25" customHeight="1">
      <c r="A252" s="3"/>
      <c r="B252" s="3"/>
      <c r="C252" s="5"/>
      <c r="D252" s="5"/>
      <c r="E252" s="5"/>
      <c r="F252" s="5"/>
      <c r="G252" s="5"/>
      <c r="H252" s="5"/>
      <c r="I252" s="5"/>
      <c r="J252" s="5"/>
      <c r="K252" s="5"/>
      <c r="L252" s="3"/>
      <c r="M252" s="3"/>
      <c r="N252" s="3"/>
      <c r="O252" s="3"/>
      <c r="P252" s="3"/>
      <c r="Q252" s="5"/>
      <c r="R252" s="5"/>
      <c r="S252" s="5"/>
      <c r="T252" s="5"/>
      <c r="U252" s="5"/>
      <c r="V252" s="4"/>
      <c r="W252" s="4"/>
      <c r="X252" s="4"/>
      <c r="Y252" s="4"/>
      <c r="Z252" s="4"/>
      <c r="AA252" s="5"/>
    </row>
    <row r="253" spans="1:27" ht="14.25" customHeight="1">
      <c r="A253" s="3"/>
      <c r="B253" s="3"/>
      <c r="C253" s="5"/>
      <c r="D253" s="5"/>
      <c r="E253" s="5"/>
      <c r="F253" s="5"/>
      <c r="G253" s="5"/>
      <c r="H253" s="5"/>
      <c r="I253" s="5"/>
      <c r="J253" s="5"/>
      <c r="K253" s="5"/>
      <c r="L253" s="3"/>
      <c r="M253" s="3"/>
      <c r="N253" s="3"/>
      <c r="O253" s="3"/>
      <c r="P253" s="3"/>
      <c r="Q253" s="5"/>
      <c r="R253" s="5"/>
      <c r="S253" s="5"/>
      <c r="T253" s="5"/>
      <c r="U253" s="5"/>
      <c r="V253" s="4"/>
      <c r="W253" s="4"/>
      <c r="X253" s="4"/>
      <c r="Y253" s="4"/>
      <c r="Z253" s="4"/>
      <c r="AA253" s="5"/>
    </row>
    <row r="254" spans="1:27" ht="14.25" customHeight="1">
      <c r="A254" s="3"/>
      <c r="B254" s="3"/>
      <c r="C254" s="5"/>
      <c r="D254" s="5"/>
      <c r="E254" s="5"/>
      <c r="F254" s="5"/>
      <c r="G254" s="5"/>
      <c r="H254" s="5"/>
      <c r="I254" s="5"/>
      <c r="J254" s="5"/>
      <c r="K254" s="5"/>
      <c r="L254" s="3"/>
      <c r="M254" s="3"/>
      <c r="N254" s="3"/>
      <c r="O254" s="3"/>
      <c r="P254" s="3"/>
      <c r="Q254" s="5"/>
      <c r="R254" s="5"/>
      <c r="S254" s="5"/>
      <c r="T254" s="5"/>
      <c r="U254" s="5"/>
      <c r="V254" s="4"/>
      <c r="W254" s="4"/>
      <c r="X254" s="4"/>
      <c r="Y254" s="4"/>
      <c r="Z254" s="4"/>
      <c r="AA254" s="5"/>
    </row>
    <row r="255" spans="1:27" ht="14.25" customHeight="1">
      <c r="A255" s="3"/>
      <c r="B255" s="3"/>
      <c r="C255" s="5"/>
      <c r="D255" s="5"/>
      <c r="E255" s="5"/>
      <c r="F255" s="5"/>
      <c r="G255" s="5"/>
      <c r="H255" s="5"/>
      <c r="I255" s="5"/>
      <c r="J255" s="5"/>
      <c r="K255" s="5"/>
      <c r="L255" s="3"/>
      <c r="M255" s="3"/>
      <c r="N255" s="3"/>
      <c r="O255" s="3"/>
      <c r="P255" s="3"/>
      <c r="Q255" s="5"/>
      <c r="R255" s="5"/>
      <c r="S255" s="5"/>
      <c r="T255" s="5"/>
      <c r="U255" s="5"/>
      <c r="V255" s="4"/>
      <c r="W255" s="4"/>
      <c r="X255" s="4"/>
      <c r="Y255" s="4"/>
      <c r="Z255" s="4"/>
      <c r="AA255" s="5"/>
    </row>
    <row r="256" spans="1:27" ht="14.25" customHeight="1">
      <c r="A256" s="3"/>
      <c r="B256" s="3"/>
      <c r="C256" s="5"/>
      <c r="D256" s="5"/>
      <c r="E256" s="5"/>
      <c r="F256" s="5"/>
      <c r="G256" s="5"/>
      <c r="H256" s="5"/>
      <c r="I256" s="5"/>
      <c r="J256" s="5"/>
      <c r="K256" s="5"/>
      <c r="L256" s="3"/>
      <c r="M256" s="3"/>
      <c r="N256" s="3"/>
      <c r="O256" s="3"/>
      <c r="P256" s="3"/>
      <c r="Q256" s="5"/>
      <c r="R256" s="5"/>
      <c r="S256" s="5"/>
      <c r="T256" s="5"/>
      <c r="U256" s="5"/>
      <c r="V256" s="4"/>
      <c r="W256" s="4"/>
      <c r="X256" s="4"/>
      <c r="Y256" s="4"/>
      <c r="Z256" s="4"/>
      <c r="AA256" s="5"/>
    </row>
    <row r="257" spans="1:27" ht="14.25" customHeight="1">
      <c r="A257" s="3"/>
      <c r="B257" s="3"/>
      <c r="C257" s="5"/>
      <c r="D257" s="5"/>
      <c r="E257" s="5"/>
      <c r="F257" s="5"/>
      <c r="G257" s="5"/>
      <c r="H257" s="5"/>
      <c r="I257" s="5"/>
      <c r="J257" s="5"/>
      <c r="K257" s="5"/>
      <c r="L257" s="3"/>
      <c r="M257" s="3"/>
      <c r="N257" s="3"/>
      <c r="O257" s="3"/>
      <c r="P257" s="3"/>
      <c r="Q257" s="5"/>
      <c r="R257" s="5"/>
      <c r="S257" s="5"/>
      <c r="T257" s="5"/>
      <c r="U257" s="5"/>
      <c r="V257" s="4"/>
      <c r="W257" s="4"/>
      <c r="X257" s="4"/>
      <c r="Y257" s="4"/>
      <c r="Z257" s="4"/>
      <c r="AA257" s="5"/>
    </row>
    <row r="258" spans="1:27" ht="14.25" customHeight="1">
      <c r="A258" s="3"/>
      <c r="B258" s="3"/>
      <c r="C258" s="5"/>
      <c r="D258" s="5"/>
      <c r="E258" s="5"/>
      <c r="F258" s="5"/>
      <c r="G258" s="5"/>
      <c r="H258" s="5"/>
      <c r="I258" s="5"/>
      <c r="J258" s="5"/>
      <c r="K258" s="5"/>
      <c r="L258" s="3"/>
      <c r="M258" s="3"/>
      <c r="N258" s="3"/>
      <c r="O258" s="3"/>
      <c r="P258" s="3"/>
      <c r="Q258" s="5"/>
      <c r="R258" s="5"/>
      <c r="S258" s="5"/>
      <c r="T258" s="5"/>
      <c r="U258" s="5"/>
      <c r="V258" s="4"/>
      <c r="W258" s="4"/>
      <c r="X258" s="4"/>
      <c r="Y258" s="4"/>
      <c r="Z258" s="4"/>
      <c r="AA258" s="5"/>
    </row>
    <row r="259" spans="1:27" ht="14.25" customHeight="1">
      <c r="A259" s="3"/>
      <c r="B259" s="3"/>
      <c r="C259" s="5"/>
      <c r="D259" s="5"/>
      <c r="E259" s="5"/>
      <c r="F259" s="5"/>
      <c r="G259" s="5"/>
      <c r="H259" s="5"/>
      <c r="I259" s="5"/>
      <c r="J259" s="5"/>
      <c r="K259" s="5"/>
      <c r="L259" s="3"/>
      <c r="M259" s="3"/>
      <c r="N259" s="3"/>
      <c r="O259" s="3"/>
      <c r="P259" s="3"/>
      <c r="Q259" s="5"/>
      <c r="R259" s="5"/>
      <c r="S259" s="5"/>
      <c r="T259" s="5"/>
      <c r="U259" s="5"/>
      <c r="V259" s="4"/>
      <c r="W259" s="4"/>
      <c r="X259" s="4"/>
      <c r="Y259" s="4"/>
      <c r="Z259" s="4"/>
      <c r="AA259" s="5"/>
    </row>
    <row r="260" spans="1:27" ht="14.25" customHeight="1">
      <c r="A260" s="3"/>
      <c r="B260" s="3"/>
      <c r="C260" s="5"/>
      <c r="D260" s="5"/>
      <c r="E260" s="5"/>
      <c r="F260" s="5"/>
      <c r="G260" s="5"/>
      <c r="H260" s="5"/>
      <c r="I260" s="5"/>
      <c r="J260" s="5"/>
      <c r="K260" s="5"/>
      <c r="L260" s="3"/>
      <c r="M260" s="3"/>
      <c r="N260" s="3"/>
      <c r="O260" s="3"/>
      <c r="P260" s="3"/>
      <c r="Q260" s="5"/>
      <c r="R260" s="5"/>
      <c r="S260" s="5"/>
      <c r="T260" s="5"/>
      <c r="U260" s="5"/>
      <c r="V260" s="4"/>
      <c r="W260" s="4"/>
      <c r="X260" s="4"/>
      <c r="Y260" s="4"/>
      <c r="Z260" s="4"/>
      <c r="AA260" s="5"/>
    </row>
    <row r="261" spans="1:27" ht="14.25" customHeight="1">
      <c r="A261" s="3"/>
      <c r="B261" s="3"/>
      <c r="C261" s="5"/>
      <c r="D261" s="5"/>
      <c r="E261" s="5"/>
      <c r="F261" s="5"/>
      <c r="G261" s="5"/>
      <c r="H261" s="5"/>
      <c r="I261" s="5"/>
      <c r="J261" s="5"/>
      <c r="K261" s="5"/>
      <c r="L261" s="3"/>
      <c r="M261" s="3"/>
      <c r="N261" s="3"/>
      <c r="O261" s="3"/>
      <c r="P261" s="3"/>
      <c r="Q261" s="5"/>
      <c r="R261" s="5"/>
      <c r="S261" s="5"/>
      <c r="T261" s="5"/>
      <c r="U261" s="5"/>
      <c r="V261" s="4"/>
      <c r="W261" s="4"/>
      <c r="X261" s="4"/>
      <c r="Y261" s="4"/>
      <c r="Z261" s="4"/>
      <c r="AA261" s="5"/>
    </row>
    <row r="262" spans="1:27" ht="14.25" customHeight="1">
      <c r="A262" s="3"/>
      <c r="B262" s="3"/>
      <c r="C262" s="5"/>
      <c r="D262" s="5"/>
      <c r="E262" s="5"/>
      <c r="F262" s="5"/>
      <c r="G262" s="5"/>
      <c r="H262" s="5"/>
      <c r="I262" s="5"/>
      <c r="J262" s="5"/>
      <c r="K262" s="5"/>
      <c r="L262" s="3"/>
      <c r="M262" s="3"/>
      <c r="N262" s="3"/>
      <c r="O262" s="3"/>
      <c r="P262" s="3"/>
      <c r="Q262" s="5"/>
      <c r="R262" s="5"/>
      <c r="S262" s="5"/>
      <c r="T262" s="5"/>
      <c r="U262" s="5"/>
      <c r="V262" s="4"/>
      <c r="W262" s="4"/>
      <c r="X262" s="4"/>
      <c r="Y262" s="4"/>
      <c r="Z262" s="4"/>
      <c r="AA262" s="5"/>
    </row>
    <row r="263" spans="1:27" ht="14.25" customHeight="1">
      <c r="A263" s="3"/>
      <c r="B263" s="3"/>
      <c r="C263" s="5"/>
      <c r="D263" s="5"/>
      <c r="E263" s="5"/>
      <c r="F263" s="5"/>
      <c r="G263" s="5"/>
      <c r="H263" s="5"/>
      <c r="I263" s="5"/>
      <c r="J263" s="5"/>
      <c r="K263" s="5"/>
      <c r="L263" s="3"/>
      <c r="M263" s="3"/>
      <c r="N263" s="3"/>
      <c r="O263" s="3"/>
      <c r="P263" s="3"/>
      <c r="Q263" s="5"/>
      <c r="R263" s="5"/>
      <c r="S263" s="5"/>
      <c r="T263" s="5"/>
      <c r="U263" s="5"/>
      <c r="V263" s="4"/>
      <c r="W263" s="4"/>
      <c r="X263" s="4"/>
      <c r="Y263" s="4"/>
      <c r="Z263" s="4"/>
      <c r="AA263" s="5"/>
    </row>
    <row r="264" spans="1:27" ht="14.25" customHeight="1">
      <c r="A264" s="3"/>
      <c r="B264" s="3"/>
      <c r="C264" s="5"/>
      <c r="D264" s="5"/>
      <c r="E264" s="5"/>
      <c r="F264" s="5"/>
      <c r="G264" s="5"/>
      <c r="H264" s="5"/>
      <c r="I264" s="5"/>
      <c r="J264" s="5"/>
      <c r="K264" s="5"/>
      <c r="L264" s="3"/>
      <c r="M264" s="3"/>
      <c r="N264" s="3"/>
      <c r="O264" s="3"/>
      <c r="P264" s="3"/>
      <c r="Q264" s="5"/>
      <c r="R264" s="5"/>
      <c r="S264" s="5"/>
      <c r="T264" s="5"/>
      <c r="U264" s="5"/>
      <c r="V264" s="4"/>
      <c r="W264" s="4"/>
      <c r="X264" s="4"/>
      <c r="Y264" s="4"/>
      <c r="Z264" s="4"/>
      <c r="AA264" s="5"/>
    </row>
    <row r="265" spans="1:27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4"/>
      <c r="W265" s="4"/>
      <c r="X265" s="4"/>
      <c r="Y265" s="4"/>
      <c r="Z265" s="4"/>
      <c r="AA265" s="5"/>
    </row>
    <row r="266" spans="1:27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4"/>
      <c r="W266" s="4"/>
      <c r="X266" s="4"/>
      <c r="Y266" s="4"/>
      <c r="Z266" s="4"/>
      <c r="AA266" s="5"/>
    </row>
    <row r="267" spans="1:2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4"/>
      <c r="W267" s="4"/>
      <c r="X267" s="4"/>
      <c r="Y267" s="4"/>
      <c r="Z267" s="4"/>
      <c r="AA267" s="5"/>
    </row>
    <row r="268" spans="1:27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4"/>
      <c r="W268" s="4"/>
      <c r="X268" s="4"/>
      <c r="Y268" s="4"/>
      <c r="Z268" s="4"/>
      <c r="AA268" s="5"/>
    </row>
    <row r="269" spans="1:27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4"/>
      <c r="W269" s="4"/>
      <c r="X269" s="4"/>
      <c r="Y269" s="4"/>
      <c r="Z269" s="4"/>
      <c r="AA269" s="5"/>
    </row>
    <row r="270" spans="1:27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4"/>
      <c r="W270" s="4"/>
      <c r="X270" s="4"/>
      <c r="Y270" s="4"/>
      <c r="Z270" s="4"/>
      <c r="AA270" s="5"/>
    </row>
    <row r="271" spans="1:27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4"/>
      <c r="W271" s="4"/>
      <c r="X271" s="4"/>
      <c r="Y271" s="4"/>
      <c r="Z271" s="4"/>
      <c r="AA271" s="5"/>
    </row>
    <row r="272" spans="1:27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4"/>
      <c r="W272" s="4"/>
      <c r="X272" s="4"/>
      <c r="Y272" s="4"/>
      <c r="Z272" s="4"/>
      <c r="AA272" s="5"/>
    </row>
    <row r="273" spans="1:27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4"/>
      <c r="W273" s="4"/>
      <c r="X273" s="4"/>
      <c r="Y273" s="4"/>
      <c r="Z273" s="4"/>
      <c r="AA273" s="5"/>
    </row>
    <row r="274" spans="1:27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4"/>
      <c r="W274" s="4"/>
      <c r="X274" s="4"/>
      <c r="Y274" s="4"/>
      <c r="Z274" s="4"/>
      <c r="AA274" s="5"/>
    </row>
    <row r="275" spans="1:27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4"/>
      <c r="W275" s="4"/>
      <c r="X275" s="4"/>
      <c r="Y275" s="4"/>
      <c r="Z275" s="4"/>
      <c r="AA275" s="5"/>
    </row>
    <row r="276" spans="1:27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4"/>
      <c r="W276" s="4"/>
      <c r="X276" s="4"/>
      <c r="Y276" s="4"/>
      <c r="Z276" s="4"/>
      <c r="AA276" s="5"/>
    </row>
    <row r="277" spans="1:2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4"/>
      <c r="W277" s="4"/>
      <c r="X277" s="4"/>
      <c r="Y277" s="4"/>
      <c r="Z277" s="4"/>
      <c r="AA277" s="5"/>
    </row>
    <row r="278" spans="1:27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4"/>
      <c r="W278" s="4"/>
      <c r="X278" s="4"/>
      <c r="Y278" s="4"/>
      <c r="Z278" s="4"/>
      <c r="AA278" s="5"/>
    </row>
    <row r="279" spans="1:27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4"/>
      <c r="W279" s="4"/>
      <c r="X279" s="4"/>
      <c r="Y279" s="4"/>
      <c r="Z279" s="4"/>
      <c r="AA279" s="5"/>
    </row>
    <row r="280" spans="1:27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4"/>
      <c r="W280" s="4"/>
      <c r="X280" s="4"/>
      <c r="Y280" s="4"/>
      <c r="Z280" s="4"/>
      <c r="AA280" s="5"/>
    </row>
    <row r="281" spans="1:27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4"/>
      <c r="W281" s="4"/>
      <c r="X281" s="4"/>
      <c r="Y281" s="4"/>
      <c r="Z281" s="4"/>
      <c r="AA281" s="5"/>
    </row>
    <row r="282" spans="1:27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4"/>
      <c r="W282" s="4"/>
      <c r="X282" s="4"/>
      <c r="Y282" s="4"/>
      <c r="Z282" s="4"/>
      <c r="AA282" s="5"/>
    </row>
    <row r="283" spans="1:27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4"/>
      <c r="W283" s="4"/>
      <c r="X283" s="4"/>
      <c r="Y283" s="4"/>
      <c r="Z283" s="4"/>
      <c r="AA283" s="5"/>
    </row>
    <row r="284" spans="1:27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4"/>
      <c r="W284" s="4"/>
      <c r="X284" s="4"/>
      <c r="Y284" s="4"/>
      <c r="Z284" s="4"/>
      <c r="AA284" s="5"/>
    </row>
    <row r="285" spans="1:27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4"/>
      <c r="W285" s="4"/>
      <c r="X285" s="4"/>
      <c r="Y285" s="4"/>
      <c r="Z285" s="4"/>
      <c r="AA285" s="5"/>
    </row>
    <row r="286" spans="1:27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4"/>
      <c r="W286" s="4"/>
      <c r="X286" s="4"/>
      <c r="Y286" s="4"/>
      <c r="Z286" s="4"/>
      <c r="AA286" s="5"/>
    </row>
    <row r="287" spans="1:2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4"/>
      <c r="W287" s="4"/>
      <c r="X287" s="4"/>
      <c r="Y287" s="4"/>
      <c r="Z287" s="4"/>
      <c r="AA287" s="5"/>
    </row>
    <row r="288" spans="1:27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4"/>
      <c r="W288" s="4"/>
      <c r="X288" s="4"/>
      <c r="Y288" s="4"/>
      <c r="Z288" s="4"/>
      <c r="AA288" s="5"/>
    </row>
    <row r="289" spans="1:27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4"/>
      <c r="W289" s="4"/>
      <c r="X289" s="4"/>
      <c r="Y289" s="4"/>
      <c r="Z289" s="4"/>
      <c r="AA289" s="5"/>
    </row>
    <row r="290" spans="1:27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4"/>
      <c r="W290" s="4"/>
      <c r="X290" s="4"/>
      <c r="Y290" s="4"/>
      <c r="Z290" s="4"/>
      <c r="AA290" s="5"/>
    </row>
    <row r="291" spans="1:27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4"/>
      <c r="W291" s="4"/>
      <c r="X291" s="4"/>
      <c r="Y291" s="4"/>
      <c r="Z291" s="4"/>
      <c r="AA291" s="5"/>
    </row>
    <row r="292" spans="1:27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4"/>
      <c r="W292" s="4"/>
      <c r="X292" s="4"/>
      <c r="Y292" s="4"/>
      <c r="Z292" s="4"/>
      <c r="AA292" s="5"/>
    </row>
    <row r="293" spans="1:27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4"/>
      <c r="W293" s="4"/>
      <c r="X293" s="4"/>
      <c r="Y293" s="4"/>
      <c r="Z293" s="4"/>
      <c r="AA293" s="5"/>
    </row>
    <row r="294" spans="1:27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4"/>
      <c r="W294" s="4"/>
      <c r="X294" s="4"/>
      <c r="Y294" s="4"/>
      <c r="Z294" s="4"/>
      <c r="AA294" s="5"/>
    </row>
    <row r="295" spans="1:27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4"/>
      <c r="W295" s="4"/>
      <c r="X295" s="4"/>
      <c r="Y295" s="4"/>
      <c r="Z295" s="4"/>
      <c r="AA295" s="5"/>
    </row>
    <row r="296" spans="1:27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4"/>
      <c r="W296" s="4"/>
      <c r="X296" s="4"/>
      <c r="Y296" s="4"/>
      <c r="Z296" s="4"/>
      <c r="AA296" s="5"/>
    </row>
    <row r="297" spans="1:2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4"/>
      <c r="W297" s="4"/>
      <c r="X297" s="4"/>
      <c r="Y297" s="4"/>
      <c r="Z297" s="4"/>
      <c r="AA297" s="5"/>
    </row>
    <row r="298" spans="1:27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4"/>
      <c r="W298" s="4"/>
      <c r="X298" s="4"/>
      <c r="Y298" s="4"/>
      <c r="Z298" s="4"/>
      <c r="AA298" s="5"/>
    </row>
    <row r="299" spans="1:27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4"/>
      <c r="W299" s="4"/>
      <c r="X299" s="4"/>
      <c r="Y299" s="4"/>
      <c r="Z299" s="4"/>
      <c r="AA299" s="5"/>
    </row>
    <row r="300" spans="1:27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4"/>
      <c r="W300" s="4"/>
      <c r="X300" s="4"/>
      <c r="Y300" s="4"/>
      <c r="Z300" s="4"/>
      <c r="AA300" s="5"/>
    </row>
    <row r="301" spans="1:27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4"/>
      <c r="W301" s="4"/>
      <c r="X301" s="4"/>
      <c r="Y301" s="4"/>
      <c r="Z301" s="4"/>
      <c r="AA301" s="5"/>
    </row>
    <row r="302" spans="1:27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4"/>
      <c r="W302" s="4"/>
      <c r="X302" s="4"/>
      <c r="Y302" s="4"/>
      <c r="Z302" s="4"/>
      <c r="AA302" s="5"/>
    </row>
    <row r="303" spans="1:27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4"/>
      <c r="W303" s="4"/>
      <c r="X303" s="4"/>
      <c r="Y303" s="4"/>
      <c r="Z303" s="4"/>
      <c r="AA303" s="5"/>
    </row>
    <row r="304" spans="1:27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4"/>
      <c r="W304" s="4"/>
      <c r="X304" s="4"/>
      <c r="Y304" s="4"/>
      <c r="Z304" s="4"/>
      <c r="AA304" s="5"/>
    </row>
    <row r="305" spans="1:27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4"/>
      <c r="W305" s="4"/>
      <c r="X305" s="4"/>
      <c r="Y305" s="4"/>
      <c r="Z305" s="4"/>
      <c r="AA305" s="5"/>
    </row>
    <row r="306" spans="1:27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4"/>
      <c r="W306" s="4"/>
      <c r="X306" s="4"/>
      <c r="Y306" s="4"/>
      <c r="Z306" s="4"/>
      <c r="AA306" s="5"/>
    </row>
    <row r="307" spans="1:2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4"/>
      <c r="W307" s="4"/>
      <c r="X307" s="4"/>
      <c r="Y307" s="4"/>
      <c r="Z307" s="4"/>
      <c r="AA307" s="5"/>
    </row>
    <row r="308" spans="1:27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4"/>
      <c r="W308" s="4"/>
      <c r="X308" s="4"/>
      <c r="Y308" s="4"/>
      <c r="Z308" s="4"/>
      <c r="AA308" s="5"/>
    </row>
    <row r="309" spans="1:27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4"/>
      <c r="W309" s="4"/>
      <c r="X309" s="4"/>
      <c r="Y309" s="4"/>
      <c r="Z309" s="4"/>
      <c r="AA309" s="5"/>
    </row>
    <row r="310" spans="1:27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4"/>
      <c r="W310" s="4"/>
      <c r="X310" s="4"/>
      <c r="Y310" s="4"/>
      <c r="Z310" s="4"/>
      <c r="AA310" s="5"/>
    </row>
    <row r="311" spans="1:27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4"/>
      <c r="W311" s="4"/>
      <c r="X311" s="4"/>
      <c r="Y311" s="4"/>
      <c r="Z311" s="4"/>
      <c r="AA311" s="5"/>
    </row>
    <row r="312" spans="1:27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4"/>
      <c r="W312" s="4"/>
      <c r="X312" s="4"/>
      <c r="Y312" s="4"/>
      <c r="Z312" s="4"/>
      <c r="AA312" s="5"/>
    </row>
    <row r="313" spans="1:27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4"/>
      <c r="W313" s="4"/>
      <c r="X313" s="4"/>
      <c r="Y313" s="4"/>
      <c r="Z313" s="4"/>
      <c r="AA313" s="5"/>
    </row>
    <row r="314" spans="1:27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4"/>
      <c r="W314" s="4"/>
      <c r="X314" s="4"/>
      <c r="Y314" s="4"/>
      <c r="Z314" s="4"/>
      <c r="AA314" s="5"/>
    </row>
    <row r="315" spans="1:27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4"/>
      <c r="W315" s="4"/>
      <c r="X315" s="4"/>
      <c r="Y315" s="4"/>
      <c r="Z315" s="4"/>
      <c r="AA315" s="5"/>
    </row>
    <row r="316" spans="1:27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4"/>
      <c r="W316" s="4"/>
      <c r="X316" s="4"/>
      <c r="Y316" s="4"/>
      <c r="Z316" s="4"/>
      <c r="AA316" s="5"/>
    </row>
    <row r="317" spans="1:2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4"/>
      <c r="W317" s="4"/>
      <c r="X317" s="4"/>
      <c r="Y317" s="4"/>
      <c r="Z317" s="4"/>
      <c r="AA317" s="5"/>
    </row>
    <row r="318" spans="1:27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4"/>
      <c r="W318" s="4"/>
      <c r="X318" s="4"/>
      <c r="Y318" s="4"/>
      <c r="Z318" s="4"/>
      <c r="AA318" s="5"/>
    </row>
    <row r="319" spans="1:27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4"/>
      <c r="W319" s="4"/>
      <c r="X319" s="4"/>
      <c r="Y319" s="4"/>
      <c r="Z319" s="4"/>
      <c r="AA319" s="5"/>
    </row>
    <row r="320" spans="1:27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4"/>
      <c r="W320" s="4"/>
      <c r="X320" s="4"/>
      <c r="Y320" s="4"/>
      <c r="Z320" s="4"/>
      <c r="AA320" s="5"/>
    </row>
    <row r="321" spans="1:27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4"/>
      <c r="W321" s="4"/>
      <c r="X321" s="4"/>
      <c r="Y321" s="4"/>
      <c r="Z321" s="4"/>
      <c r="AA321" s="5"/>
    </row>
    <row r="322" spans="1:27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4"/>
      <c r="W322" s="4"/>
      <c r="X322" s="4"/>
      <c r="Y322" s="4"/>
      <c r="Z322" s="4"/>
      <c r="AA322" s="5"/>
    </row>
    <row r="323" spans="1:27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4"/>
      <c r="W323" s="4"/>
      <c r="X323" s="4"/>
      <c r="Y323" s="4"/>
      <c r="Z323" s="4"/>
      <c r="AA323" s="5"/>
    </row>
    <row r="324" spans="1:27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4"/>
      <c r="W324" s="4"/>
      <c r="X324" s="4"/>
      <c r="Y324" s="4"/>
      <c r="Z324" s="4"/>
      <c r="AA324" s="5"/>
    </row>
    <row r="325" spans="1:27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4"/>
      <c r="W325" s="4"/>
      <c r="X325" s="4"/>
      <c r="Y325" s="4"/>
      <c r="Z325" s="4"/>
      <c r="AA325" s="5"/>
    </row>
    <row r="326" spans="1:27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4"/>
      <c r="W326" s="4"/>
      <c r="X326" s="4"/>
      <c r="Y326" s="4"/>
      <c r="Z326" s="4"/>
      <c r="AA326" s="5"/>
    </row>
    <row r="327" spans="1: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4"/>
      <c r="W327" s="4"/>
      <c r="X327" s="4"/>
      <c r="Y327" s="4"/>
      <c r="Z327" s="4"/>
      <c r="AA327" s="5"/>
    </row>
    <row r="328" spans="1:27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4"/>
      <c r="W328" s="4"/>
      <c r="X328" s="4"/>
      <c r="Y328" s="4"/>
      <c r="Z328" s="4"/>
      <c r="AA328" s="5"/>
    </row>
    <row r="329" spans="1:27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4"/>
      <c r="W329" s="4"/>
      <c r="X329" s="4"/>
      <c r="Y329" s="4"/>
      <c r="Z329" s="4"/>
      <c r="AA329" s="5"/>
    </row>
    <row r="330" spans="1:27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4"/>
      <c r="W330" s="4"/>
      <c r="X330" s="4"/>
      <c r="Y330" s="4"/>
      <c r="Z330" s="4"/>
      <c r="AA330" s="5"/>
    </row>
    <row r="331" spans="1:27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4"/>
      <c r="W331" s="4"/>
      <c r="X331" s="4"/>
      <c r="Y331" s="4"/>
      <c r="Z331" s="4"/>
      <c r="AA331" s="5"/>
    </row>
    <row r="332" spans="1:27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4"/>
      <c r="W332" s="4"/>
      <c r="X332" s="4"/>
      <c r="Y332" s="4"/>
      <c r="Z332" s="4"/>
      <c r="AA332" s="5"/>
    </row>
    <row r="333" spans="1:27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4"/>
      <c r="W333" s="4"/>
      <c r="X333" s="4"/>
      <c r="Y333" s="4"/>
      <c r="Z333" s="4"/>
      <c r="AA333" s="5"/>
    </row>
    <row r="334" spans="1:27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4"/>
      <c r="W334" s="4"/>
      <c r="X334" s="4"/>
      <c r="Y334" s="4"/>
      <c r="Z334" s="4"/>
      <c r="AA334" s="5"/>
    </row>
    <row r="335" spans="1:27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4"/>
      <c r="W335" s="4"/>
      <c r="X335" s="4"/>
      <c r="Y335" s="4"/>
      <c r="Z335" s="4"/>
      <c r="AA335" s="5"/>
    </row>
    <row r="336" spans="1:27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4"/>
      <c r="W336" s="4"/>
      <c r="X336" s="4"/>
      <c r="Y336" s="4"/>
      <c r="Z336" s="4"/>
      <c r="AA336" s="5"/>
    </row>
    <row r="337" spans="1:2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4"/>
      <c r="W337" s="4"/>
      <c r="X337" s="4"/>
      <c r="Y337" s="4"/>
      <c r="Z337" s="4"/>
      <c r="AA337" s="5"/>
    </row>
    <row r="338" spans="1:27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4"/>
      <c r="W338" s="4"/>
      <c r="X338" s="4"/>
      <c r="Y338" s="4"/>
      <c r="Z338" s="4"/>
      <c r="AA338" s="5"/>
    </row>
    <row r="339" spans="1:27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4"/>
      <c r="W339" s="4"/>
      <c r="X339" s="4"/>
      <c r="Y339" s="4"/>
      <c r="Z339" s="4"/>
      <c r="AA339" s="5"/>
    </row>
    <row r="340" spans="1:27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4"/>
      <c r="W340" s="4"/>
      <c r="X340" s="4"/>
      <c r="Y340" s="4"/>
      <c r="Z340" s="4"/>
      <c r="AA340" s="5"/>
    </row>
    <row r="341" spans="1:27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4"/>
      <c r="W341" s="4"/>
      <c r="X341" s="4"/>
      <c r="Y341" s="4"/>
      <c r="Z341" s="4"/>
      <c r="AA341" s="5"/>
    </row>
    <row r="342" spans="1:27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4"/>
      <c r="W342" s="4"/>
      <c r="X342" s="4"/>
      <c r="Y342" s="4"/>
      <c r="Z342" s="4"/>
      <c r="AA342" s="5"/>
    </row>
    <row r="343" spans="1:27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4"/>
      <c r="W343" s="4"/>
      <c r="X343" s="4"/>
      <c r="Y343" s="4"/>
      <c r="Z343" s="4"/>
      <c r="AA343" s="5"/>
    </row>
    <row r="344" spans="1:27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4"/>
      <c r="W344" s="4"/>
      <c r="X344" s="4"/>
      <c r="Y344" s="4"/>
      <c r="Z344" s="4"/>
      <c r="AA344" s="5"/>
    </row>
    <row r="345" spans="1:27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4"/>
      <c r="W345" s="4"/>
      <c r="X345" s="4"/>
      <c r="Y345" s="4"/>
      <c r="Z345" s="4"/>
      <c r="AA345" s="5"/>
    </row>
    <row r="346" spans="1:27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4"/>
      <c r="W346" s="4"/>
      <c r="X346" s="4"/>
      <c r="Y346" s="4"/>
      <c r="Z346" s="4"/>
      <c r="AA346" s="5"/>
    </row>
    <row r="347" spans="1:2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4"/>
      <c r="W347" s="4"/>
      <c r="X347" s="4"/>
      <c r="Y347" s="4"/>
      <c r="Z347" s="4"/>
      <c r="AA347" s="5"/>
    </row>
    <row r="348" spans="1:27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4"/>
      <c r="W348" s="4"/>
      <c r="X348" s="4"/>
      <c r="Y348" s="4"/>
      <c r="Z348" s="4"/>
      <c r="AA348" s="5"/>
    </row>
    <row r="349" spans="1:27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4"/>
      <c r="W349" s="4"/>
      <c r="X349" s="4"/>
      <c r="Y349" s="4"/>
      <c r="Z349" s="4"/>
      <c r="AA349" s="5"/>
    </row>
    <row r="350" spans="1:27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4"/>
      <c r="W350" s="4"/>
      <c r="X350" s="4"/>
      <c r="Y350" s="4"/>
      <c r="Z350" s="4"/>
      <c r="AA350" s="5"/>
    </row>
    <row r="351" spans="1:27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4"/>
      <c r="W351" s="4"/>
      <c r="X351" s="4"/>
      <c r="Y351" s="4"/>
      <c r="Z351" s="4"/>
      <c r="AA351" s="5"/>
    </row>
    <row r="352" spans="1:27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4"/>
      <c r="W352" s="4"/>
      <c r="X352" s="4"/>
      <c r="Y352" s="4"/>
      <c r="Z352" s="4"/>
      <c r="AA352" s="5"/>
    </row>
    <row r="353" spans="1:27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4"/>
      <c r="W353" s="4"/>
      <c r="X353" s="4"/>
      <c r="Y353" s="4"/>
      <c r="Z353" s="4"/>
      <c r="AA353" s="5"/>
    </row>
    <row r="354" spans="1:27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4"/>
      <c r="W354" s="4"/>
      <c r="X354" s="4"/>
      <c r="Y354" s="4"/>
      <c r="Z354" s="4"/>
      <c r="AA354" s="5"/>
    </row>
    <row r="355" spans="1:27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4"/>
      <c r="W355" s="4"/>
      <c r="X355" s="4"/>
      <c r="Y355" s="4"/>
      <c r="Z355" s="4"/>
      <c r="AA355" s="5"/>
    </row>
    <row r="356" spans="1:27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4"/>
      <c r="W356" s="4"/>
      <c r="X356" s="4"/>
      <c r="Y356" s="4"/>
      <c r="Z356" s="4"/>
      <c r="AA356" s="5"/>
    </row>
    <row r="357" spans="1:2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4"/>
      <c r="W357" s="4"/>
      <c r="X357" s="4"/>
      <c r="Y357" s="4"/>
      <c r="Z357" s="4"/>
      <c r="AA357" s="5"/>
    </row>
    <row r="358" spans="1:27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4"/>
      <c r="W358" s="4"/>
      <c r="X358" s="4"/>
      <c r="Y358" s="4"/>
      <c r="Z358" s="4"/>
      <c r="AA358" s="5"/>
    </row>
    <row r="359" spans="1:27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4"/>
      <c r="W359" s="4"/>
      <c r="X359" s="4"/>
      <c r="Y359" s="4"/>
      <c r="Z359" s="4"/>
      <c r="AA359" s="5"/>
    </row>
    <row r="360" spans="1:27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4"/>
      <c r="W360" s="4"/>
      <c r="X360" s="4"/>
      <c r="Y360" s="4"/>
      <c r="Z360" s="4"/>
      <c r="AA360" s="5"/>
    </row>
    <row r="361" spans="1:27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4"/>
      <c r="W361" s="4"/>
      <c r="X361" s="4"/>
      <c r="Y361" s="4"/>
      <c r="Z361" s="4"/>
      <c r="AA361" s="5"/>
    </row>
    <row r="362" spans="1:27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4"/>
      <c r="W362" s="4"/>
      <c r="X362" s="4"/>
      <c r="Y362" s="4"/>
      <c r="Z362" s="4"/>
      <c r="AA362" s="5"/>
    </row>
    <row r="363" spans="1:27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4"/>
      <c r="W363" s="4"/>
      <c r="X363" s="4"/>
      <c r="Y363" s="4"/>
      <c r="Z363" s="4"/>
      <c r="AA363" s="5"/>
    </row>
    <row r="364" spans="1:27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4"/>
      <c r="W364" s="4"/>
      <c r="X364" s="4"/>
      <c r="Y364" s="4"/>
      <c r="Z364" s="4"/>
      <c r="AA364" s="5"/>
    </row>
    <row r="365" spans="1:27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4"/>
      <c r="W365" s="4"/>
      <c r="X365" s="4"/>
      <c r="Y365" s="4"/>
      <c r="Z365" s="4"/>
      <c r="AA365" s="5"/>
    </row>
    <row r="366" spans="1:27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4"/>
      <c r="W366" s="4"/>
      <c r="X366" s="4"/>
      <c r="Y366" s="4"/>
      <c r="Z366" s="4"/>
      <c r="AA366" s="5"/>
    </row>
    <row r="367" spans="1:2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4"/>
      <c r="W367" s="4"/>
      <c r="X367" s="4"/>
      <c r="Y367" s="4"/>
      <c r="Z367" s="4"/>
      <c r="AA367" s="5"/>
    </row>
    <row r="368" spans="1:27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4"/>
      <c r="W368" s="4"/>
      <c r="X368" s="4"/>
      <c r="Y368" s="4"/>
      <c r="Z368" s="4"/>
      <c r="AA368" s="5"/>
    </row>
    <row r="369" spans="1:27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4"/>
      <c r="W369" s="4"/>
      <c r="X369" s="4"/>
      <c r="Y369" s="4"/>
      <c r="Z369" s="4"/>
      <c r="AA369" s="5"/>
    </row>
    <row r="370" spans="1:27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4"/>
      <c r="W370" s="4"/>
      <c r="X370" s="4"/>
      <c r="Y370" s="4"/>
      <c r="Z370" s="4"/>
      <c r="AA370" s="5"/>
    </row>
    <row r="371" spans="1:27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4"/>
      <c r="W371" s="4"/>
      <c r="X371" s="4"/>
      <c r="Y371" s="4"/>
      <c r="Z371" s="4"/>
      <c r="AA371" s="5"/>
    </row>
    <row r="372" spans="1:27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4"/>
      <c r="W372" s="4"/>
      <c r="X372" s="4"/>
      <c r="Y372" s="4"/>
      <c r="Z372" s="4"/>
      <c r="AA372" s="5"/>
    </row>
    <row r="373" spans="1:27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4"/>
      <c r="W373" s="4"/>
      <c r="X373" s="4"/>
      <c r="Y373" s="4"/>
      <c r="Z373" s="4"/>
      <c r="AA373" s="5"/>
    </row>
    <row r="374" spans="1:27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4"/>
      <c r="W374" s="4"/>
      <c r="X374" s="4"/>
      <c r="Y374" s="4"/>
      <c r="Z374" s="4"/>
      <c r="AA374" s="5"/>
    </row>
    <row r="375" spans="1:27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4"/>
      <c r="W375" s="4"/>
      <c r="X375" s="4"/>
      <c r="Y375" s="4"/>
      <c r="Z375" s="4"/>
      <c r="AA375" s="5"/>
    </row>
    <row r="376" spans="1:27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4"/>
      <c r="W376" s="4"/>
      <c r="X376" s="4"/>
      <c r="Y376" s="4"/>
      <c r="Z376" s="4"/>
      <c r="AA376" s="5"/>
    </row>
    <row r="377" spans="1:2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4"/>
      <c r="W377" s="4"/>
      <c r="X377" s="4"/>
      <c r="Y377" s="4"/>
      <c r="Z377" s="4"/>
      <c r="AA377" s="5"/>
    </row>
    <row r="378" spans="1:27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4"/>
      <c r="W378" s="4"/>
      <c r="X378" s="4"/>
      <c r="Y378" s="4"/>
      <c r="Z378" s="4"/>
      <c r="AA378" s="5"/>
    </row>
    <row r="379" spans="1:27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4"/>
      <c r="W379" s="4"/>
      <c r="X379" s="4"/>
      <c r="Y379" s="4"/>
      <c r="Z379" s="4"/>
      <c r="AA379" s="5"/>
    </row>
    <row r="380" spans="1:27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4"/>
      <c r="W380" s="4"/>
      <c r="X380" s="4"/>
      <c r="Y380" s="4"/>
      <c r="Z380" s="4"/>
      <c r="AA380" s="5"/>
    </row>
    <row r="381" spans="1:27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4"/>
      <c r="W381" s="4"/>
      <c r="X381" s="4"/>
      <c r="Y381" s="4"/>
      <c r="Z381" s="4"/>
      <c r="AA381" s="5"/>
    </row>
    <row r="382" spans="1:27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4"/>
      <c r="W382" s="4"/>
      <c r="X382" s="4"/>
      <c r="Y382" s="4"/>
      <c r="Z382" s="4"/>
      <c r="AA382" s="5"/>
    </row>
    <row r="383" spans="1:27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4"/>
      <c r="W383" s="4"/>
      <c r="X383" s="4"/>
      <c r="Y383" s="4"/>
      <c r="Z383" s="4"/>
      <c r="AA383" s="5"/>
    </row>
    <row r="384" spans="1:27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4"/>
      <c r="W384" s="4"/>
      <c r="X384" s="4"/>
      <c r="Y384" s="4"/>
      <c r="Z384" s="4"/>
      <c r="AA384" s="5"/>
    </row>
    <row r="385" spans="1:27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4"/>
      <c r="W385" s="4"/>
      <c r="X385" s="4"/>
      <c r="Y385" s="4"/>
      <c r="Z385" s="4"/>
      <c r="AA385" s="5"/>
    </row>
    <row r="386" spans="1:27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4"/>
      <c r="W386" s="4"/>
      <c r="X386" s="4"/>
      <c r="Y386" s="4"/>
      <c r="Z386" s="4"/>
      <c r="AA386" s="5"/>
    </row>
    <row r="387" spans="1:2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4"/>
      <c r="W387" s="4"/>
      <c r="X387" s="4"/>
      <c r="Y387" s="4"/>
      <c r="Z387" s="4"/>
      <c r="AA387" s="5"/>
    </row>
    <row r="388" spans="1:27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4"/>
      <c r="W388" s="4"/>
      <c r="X388" s="4"/>
      <c r="Y388" s="4"/>
      <c r="Z388" s="4"/>
      <c r="AA388" s="5"/>
    </row>
    <row r="389" spans="1:27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4"/>
      <c r="W389" s="4"/>
      <c r="X389" s="4"/>
      <c r="Y389" s="4"/>
      <c r="Z389" s="4"/>
      <c r="AA389" s="5"/>
    </row>
    <row r="390" spans="1:27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4"/>
      <c r="W390" s="4"/>
      <c r="X390" s="4"/>
      <c r="Y390" s="4"/>
      <c r="Z390" s="4"/>
      <c r="AA390" s="5"/>
    </row>
    <row r="391" spans="1:27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4"/>
      <c r="W391" s="4"/>
      <c r="X391" s="4"/>
      <c r="Y391" s="4"/>
      <c r="Z391" s="4"/>
      <c r="AA391" s="5"/>
    </row>
    <row r="392" spans="1:27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4"/>
      <c r="W392" s="4"/>
      <c r="X392" s="4"/>
      <c r="Y392" s="4"/>
      <c r="Z392" s="4"/>
      <c r="AA392" s="5"/>
    </row>
    <row r="393" spans="1:27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4"/>
      <c r="W393" s="4"/>
      <c r="X393" s="4"/>
      <c r="Y393" s="4"/>
      <c r="Z393" s="4"/>
      <c r="AA393" s="5"/>
    </row>
    <row r="394" spans="1:27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4"/>
      <c r="W394" s="4"/>
      <c r="X394" s="4"/>
      <c r="Y394" s="4"/>
      <c r="Z394" s="4"/>
      <c r="AA394" s="5"/>
    </row>
    <row r="395" spans="1:27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4"/>
      <c r="W395" s="4"/>
      <c r="X395" s="4"/>
      <c r="Y395" s="4"/>
      <c r="Z395" s="4"/>
      <c r="AA395" s="5"/>
    </row>
    <row r="396" spans="1:27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4"/>
      <c r="W396" s="4"/>
      <c r="X396" s="4"/>
      <c r="Y396" s="4"/>
      <c r="Z396" s="4"/>
      <c r="AA396" s="5"/>
    </row>
    <row r="397" spans="1:2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4"/>
      <c r="W397" s="4"/>
      <c r="X397" s="4"/>
      <c r="Y397" s="4"/>
      <c r="Z397" s="4"/>
      <c r="AA397" s="5"/>
    </row>
    <row r="398" spans="1:27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4"/>
      <c r="W398" s="4"/>
      <c r="X398" s="4"/>
      <c r="Y398" s="4"/>
      <c r="Z398" s="4"/>
      <c r="AA398" s="5"/>
    </row>
    <row r="399" spans="1:27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4"/>
      <c r="W399" s="4"/>
      <c r="X399" s="4"/>
      <c r="Y399" s="4"/>
      <c r="Z399" s="4"/>
      <c r="AA399" s="5"/>
    </row>
    <row r="400" spans="1:27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4"/>
      <c r="W400" s="4"/>
      <c r="X400" s="4"/>
      <c r="Y400" s="4"/>
      <c r="Z400" s="4"/>
      <c r="AA400" s="5"/>
    </row>
    <row r="401" spans="1:27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4"/>
      <c r="W401" s="4"/>
      <c r="X401" s="4"/>
      <c r="Y401" s="4"/>
      <c r="Z401" s="4"/>
      <c r="AA401" s="5"/>
    </row>
    <row r="402" spans="1:27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4"/>
      <c r="W402" s="4"/>
      <c r="X402" s="4"/>
      <c r="Y402" s="4"/>
      <c r="Z402" s="4"/>
      <c r="AA402" s="5"/>
    </row>
    <row r="403" spans="1:27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4"/>
      <c r="W403" s="4"/>
      <c r="X403" s="4"/>
      <c r="Y403" s="4"/>
      <c r="Z403" s="4"/>
      <c r="AA403" s="5"/>
    </row>
    <row r="404" spans="1:27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4"/>
      <c r="W404" s="4"/>
      <c r="X404" s="4"/>
      <c r="Y404" s="4"/>
      <c r="Z404" s="4"/>
      <c r="AA404" s="5"/>
    </row>
    <row r="405" spans="1:27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4"/>
      <c r="W405" s="4"/>
      <c r="X405" s="4"/>
      <c r="Y405" s="4"/>
      <c r="Z405" s="4"/>
      <c r="AA405" s="5"/>
    </row>
    <row r="406" spans="1:27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4"/>
      <c r="W406" s="4"/>
      <c r="X406" s="4"/>
      <c r="Y406" s="4"/>
      <c r="Z406" s="4"/>
      <c r="AA406" s="5"/>
    </row>
    <row r="407" spans="1:2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4"/>
      <c r="W407" s="4"/>
      <c r="X407" s="4"/>
      <c r="Y407" s="4"/>
      <c r="Z407" s="4"/>
      <c r="AA407" s="5"/>
    </row>
    <row r="408" spans="1:27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4"/>
      <c r="W408" s="4"/>
      <c r="X408" s="4"/>
      <c r="Y408" s="4"/>
      <c r="Z408" s="4"/>
      <c r="AA408" s="5"/>
    </row>
    <row r="409" spans="1:27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4"/>
      <c r="W409" s="4"/>
      <c r="X409" s="4"/>
      <c r="Y409" s="4"/>
      <c r="Z409" s="4"/>
      <c r="AA409" s="5"/>
    </row>
    <row r="410" spans="1:27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4"/>
      <c r="W410" s="4"/>
      <c r="X410" s="4"/>
      <c r="Y410" s="4"/>
      <c r="Z410" s="4"/>
      <c r="AA410" s="5"/>
    </row>
    <row r="411" spans="1:27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4"/>
      <c r="W411" s="4"/>
      <c r="X411" s="4"/>
      <c r="Y411" s="4"/>
      <c r="Z411" s="4"/>
      <c r="AA411" s="5"/>
    </row>
    <row r="412" spans="1:27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4"/>
      <c r="W412" s="4"/>
      <c r="X412" s="4"/>
      <c r="Y412" s="4"/>
      <c r="Z412" s="4"/>
      <c r="AA412" s="5"/>
    </row>
    <row r="413" spans="1:27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4"/>
      <c r="W413" s="4"/>
      <c r="X413" s="4"/>
      <c r="Y413" s="4"/>
      <c r="Z413" s="4"/>
      <c r="AA413" s="5"/>
    </row>
    <row r="414" spans="1:27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4"/>
      <c r="W414" s="4"/>
      <c r="X414" s="4"/>
      <c r="Y414" s="4"/>
      <c r="Z414" s="4"/>
      <c r="AA414" s="5"/>
    </row>
    <row r="415" spans="1:27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4"/>
      <c r="W415" s="4"/>
      <c r="X415" s="4"/>
      <c r="Y415" s="4"/>
      <c r="Z415" s="4"/>
      <c r="AA415" s="5"/>
    </row>
    <row r="416" spans="1:27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4"/>
      <c r="W416" s="4"/>
      <c r="X416" s="4"/>
      <c r="Y416" s="4"/>
      <c r="Z416" s="4"/>
      <c r="AA416" s="5"/>
    </row>
    <row r="417" spans="1:2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4"/>
      <c r="W417" s="4"/>
      <c r="X417" s="4"/>
      <c r="Y417" s="4"/>
      <c r="Z417" s="4"/>
      <c r="AA417" s="5"/>
    </row>
    <row r="418" spans="1:27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4"/>
      <c r="W418" s="4"/>
      <c r="X418" s="4"/>
      <c r="Y418" s="4"/>
      <c r="Z418" s="4"/>
      <c r="AA418" s="5"/>
    </row>
    <row r="419" spans="1:27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4"/>
      <c r="W419" s="4"/>
      <c r="X419" s="4"/>
      <c r="Y419" s="4"/>
      <c r="Z419" s="4"/>
      <c r="AA419" s="5"/>
    </row>
    <row r="420" spans="1:27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4"/>
      <c r="W420" s="4"/>
      <c r="X420" s="4"/>
      <c r="Y420" s="4"/>
      <c r="Z420" s="4"/>
      <c r="AA420" s="5"/>
    </row>
    <row r="421" spans="1:27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4"/>
      <c r="W421" s="4"/>
      <c r="X421" s="4"/>
      <c r="Y421" s="4"/>
      <c r="Z421" s="4"/>
      <c r="AA421" s="5"/>
    </row>
    <row r="422" spans="1:27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4"/>
      <c r="W422" s="4"/>
      <c r="X422" s="4"/>
      <c r="Y422" s="4"/>
      <c r="Z422" s="4"/>
      <c r="AA422" s="5"/>
    </row>
    <row r="423" spans="1:27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4"/>
      <c r="W423" s="4"/>
      <c r="X423" s="4"/>
      <c r="Y423" s="4"/>
      <c r="Z423" s="4"/>
      <c r="AA423" s="5"/>
    </row>
    <row r="424" spans="1:27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4"/>
      <c r="W424" s="4"/>
      <c r="X424" s="4"/>
      <c r="Y424" s="4"/>
      <c r="Z424" s="4"/>
      <c r="AA424" s="5"/>
    </row>
    <row r="425" spans="1:27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4"/>
      <c r="W425" s="4"/>
      <c r="X425" s="4"/>
      <c r="Y425" s="4"/>
      <c r="Z425" s="4"/>
      <c r="AA425" s="5"/>
    </row>
    <row r="426" spans="1:27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4"/>
      <c r="W426" s="4"/>
      <c r="X426" s="4"/>
      <c r="Y426" s="4"/>
      <c r="Z426" s="4"/>
      <c r="AA426" s="5"/>
    </row>
    <row r="427" spans="1: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4"/>
      <c r="W427" s="4"/>
      <c r="X427" s="4"/>
      <c r="Y427" s="4"/>
      <c r="Z427" s="4"/>
      <c r="AA427" s="5"/>
    </row>
    <row r="428" spans="1:27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4"/>
      <c r="W428" s="4"/>
      <c r="X428" s="4"/>
      <c r="Y428" s="4"/>
      <c r="Z428" s="4"/>
      <c r="AA428" s="5"/>
    </row>
    <row r="429" spans="1:27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4"/>
      <c r="W429" s="4"/>
      <c r="X429" s="4"/>
      <c r="Y429" s="4"/>
      <c r="Z429" s="4"/>
      <c r="AA429" s="5"/>
    </row>
    <row r="430" spans="1:27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4"/>
      <c r="W430" s="4"/>
      <c r="X430" s="4"/>
      <c r="Y430" s="4"/>
      <c r="Z430" s="4"/>
      <c r="AA430" s="5"/>
    </row>
    <row r="431" spans="1:27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4"/>
      <c r="W431" s="4"/>
      <c r="X431" s="4"/>
      <c r="Y431" s="4"/>
      <c r="Z431" s="4"/>
      <c r="AA431" s="5"/>
    </row>
    <row r="432" spans="1:27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4"/>
      <c r="W432" s="4"/>
      <c r="X432" s="4"/>
      <c r="Y432" s="4"/>
      <c r="Z432" s="4"/>
      <c r="AA432" s="5"/>
    </row>
    <row r="433" spans="1:27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4"/>
      <c r="W433" s="4"/>
      <c r="X433" s="4"/>
      <c r="Y433" s="4"/>
      <c r="Z433" s="4"/>
      <c r="AA433" s="5"/>
    </row>
    <row r="434" spans="1:27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4"/>
      <c r="W434" s="4"/>
      <c r="X434" s="4"/>
      <c r="Y434" s="4"/>
      <c r="Z434" s="4"/>
      <c r="AA434" s="5"/>
    </row>
    <row r="435" spans="1:27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4"/>
      <c r="W435" s="4"/>
      <c r="X435" s="4"/>
      <c r="Y435" s="4"/>
      <c r="Z435" s="4"/>
      <c r="AA435" s="5"/>
    </row>
    <row r="436" spans="1:27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4"/>
      <c r="W436" s="4"/>
      <c r="X436" s="4"/>
      <c r="Y436" s="4"/>
      <c r="Z436" s="4"/>
      <c r="AA436" s="5"/>
    </row>
    <row r="437" spans="1:2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4"/>
      <c r="W437" s="4"/>
      <c r="X437" s="4"/>
      <c r="Y437" s="4"/>
      <c r="Z437" s="4"/>
      <c r="AA437" s="5"/>
    </row>
    <row r="438" spans="1:27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4"/>
      <c r="W438" s="4"/>
      <c r="X438" s="4"/>
      <c r="Y438" s="4"/>
      <c r="Z438" s="4"/>
      <c r="AA438" s="5"/>
    </row>
    <row r="439" spans="1:27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4"/>
      <c r="W439" s="4"/>
      <c r="X439" s="4"/>
      <c r="Y439" s="4"/>
      <c r="Z439" s="4"/>
      <c r="AA439" s="5"/>
    </row>
    <row r="440" spans="1:27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4"/>
      <c r="W440" s="4"/>
      <c r="X440" s="4"/>
      <c r="Y440" s="4"/>
      <c r="Z440" s="4"/>
      <c r="AA440" s="5"/>
    </row>
    <row r="441" spans="1:27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4"/>
      <c r="W441" s="4"/>
      <c r="X441" s="4"/>
      <c r="Y441" s="4"/>
      <c r="Z441" s="4"/>
      <c r="AA441" s="5"/>
    </row>
    <row r="442" spans="1:27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4"/>
      <c r="W442" s="4"/>
      <c r="X442" s="4"/>
      <c r="Y442" s="4"/>
      <c r="Z442" s="4"/>
      <c r="AA442" s="5"/>
    </row>
    <row r="443" spans="1:27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4"/>
      <c r="W443" s="4"/>
      <c r="X443" s="4"/>
      <c r="Y443" s="4"/>
      <c r="Z443" s="4"/>
      <c r="AA443" s="5"/>
    </row>
    <row r="444" spans="1:27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4"/>
      <c r="W444" s="4"/>
      <c r="X444" s="4"/>
      <c r="Y444" s="4"/>
      <c r="Z444" s="4"/>
      <c r="AA444" s="5"/>
    </row>
    <row r="445" spans="1:27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4"/>
      <c r="W445" s="4"/>
      <c r="X445" s="4"/>
      <c r="Y445" s="4"/>
      <c r="Z445" s="4"/>
      <c r="AA445" s="5"/>
    </row>
    <row r="446" spans="1:27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4"/>
      <c r="W446" s="4"/>
      <c r="X446" s="4"/>
      <c r="Y446" s="4"/>
      <c r="Z446" s="4"/>
      <c r="AA446" s="5"/>
    </row>
    <row r="447" spans="1:2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4"/>
      <c r="W447" s="4"/>
      <c r="X447" s="4"/>
      <c r="Y447" s="4"/>
      <c r="Z447" s="4"/>
      <c r="AA447" s="5"/>
    </row>
    <row r="448" spans="1:27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4"/>
      <c r="W448" s="4"/>
      <c r="X448" s="4"/>
      <c r="Y448" s="4"/>
      <c r="Z448" s="4"/>
      <c r="AA448" s="5"/>
    </row>
    <row r="449" spans="1:27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4"/>
      <c r="W449" s="4"/>
      <c r="X449" s="4"/>
      <c r="Y449" s="4"/>
      <c r="Z449" s="4"/>
      <c r="AA449" s="5"/>
    </row>
    <row r="450" spans="1:27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4"/>
      <c r="W450" s="4"/>
      <c r="X450" s="4"/>
      <c r="Y450" s="4"/>
      <c r="Z450" s="4"/>
      <c r="AA450" s="5"/>
    </row>
    <row r="451" spans="1:27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4"/>
      <c r="W451" s="4"/>
      <c r="X451" s="4"/>
      <c r="Y451" s="4"/>
      <c r="Z451" s="4"/>
      <c r="AA451" s="5"/>
    </row>
    <row r="452" spans="1:27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4"/>
      <c r="W452" s="4"/>
      <c r="X452" s="4"/>
      <c r="Y452" s="4"/>
      <c r="Z452" s="4"/>
      <c r="AA452" s="5"/>
    </row>
    <row r="453" spans="1:27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4"/>
      <c r="W453" s="4"/>
      <c r="X453" s="4"/>
      <c r="Y453" s="4"/>
      <c r="Z453" s="4"/>
      <c r="AA453" s="5"/>
    </row>
    <row r="454" spans="1:27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4"/>
      <c r="W454" s="4"/>
      <c r="X454" s="4"/>
      <c r="Y454" s="4"/>
      <c r="Z454" s="4"/>
      <c r="AA454" s="5"/>
    </row>
    <row r="455" spans="1:27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4"/>
      <c r="W455" s="4"/>
      <c r="X455" s="4"/>
      <c r="Y455" s="4"/>
      <c r="Z455" s="4"/>
      <c r="AA455" s="5"/>
    </row>
    <row r="456" spans="1:27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4"/>
      <c r="W456" s="4"/>
      <c r="X456" s="4"/>
      <c r="Y456" s="4"/>
      <c r="Z456" s="4"/>
      <c r="AA456" s="5"/>
    </row>
    <row r="457" spans="1:2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4"/>
      <c r="W457" s="4"/>
      <c r="X457" s="4"/>
      <c r="Y457" s="4"/>
      <c r="Z457" s="4"/>
      <c r="AA457" s="5"/>
    </row>
    <row r="458" spans="1:27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4"/>
      <c r="W458" s="4"/>
      <c r="X458" s="4"/>
      <c r="Y458" s="4"/>
      <c r="Z458" s="4"/>
      <c r="AA458" s="5"/>
    </row>
    <row r="459" spans="1:27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4"/>
      <c r="W459" s="4"/>
      <c r="X459" s="4"/>
      <c r="Y459" s="4"/>
      <c r="Z459" s="4"/>
      <c r="AA459" s="5"/>
    </row>
    <row r="460" spans="1:27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4"/>
      <c r="W460" s="4"/>
      <c r="X460" s="4"/>
      <c r="Y460" s="4"/>
      <c r="Z460" s="4"/>
      <c r="AA460" s="5"/>
    </row>
    <row r="461" spans="1:27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4"/>
      <c r="W461" s="4"/>
      <c r="X461" s="4"/>
      <c r="Y461" s="4"/>
      <c r="Z461" s="4"/>
      <c r="AA461" s="5"/>
    </row>
    <row r="462" spans="1:27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4"/>
      <c r="W462" s="4"/>
      <c r="X462" s="4"/>
      <c r="Y462" s="4"/>
      <c r="Z462" s="4"/>
      <c r="AA462" s="5"/>
    </row>
    <row r="463" spans="1:27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4"/>
      <c r="W463" s="4"/>
      <c r="X463" s="4"/>
      <c r="Y463" s="4"/>
      <c r="Z463" s="4"/>
      <c r="AA463" s="5"/>
    </row>
    <row r="464" spans="1:27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4"/>
      <c r="W464" s="4"/>
      <c r="X464" s="4"/>
      <c r="Y464" s="4"/>
      <c r="Z464" s="4"/>
      <c r="AA464" s="5"/>
    </row>
    <row r="465" spans="1:27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4"/>
      <c r="W465" s="4"/>
      <c r="X465" s="4"/>
      <c r="Y465" s="4"/>
      <c r="Z465" s="4"/>
      <c r="AA465" s="5"/>
    </row>
    <row r="466" spans="1:27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4"/>
      <c r="W466" s="4"/>
      <c r="X466" s="4"/>
      <c r="Y466" s="4"/>
      <c r="Z466" s="4"/>
      <c r="AA466" s="5"/>
    </row>
    <row r="467" spans="1:2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4"/>
      <c r="W467" s="4"/>
      <c r="X467" s="4"/>
      <c r="Y467" s="4"/>
      <c r="Z467" s="4"/>
      <c r="AA467" s="5"/>
    </row>
    <row r="468" spans="1:27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4"/>
      <c r="W468" s="4"/>
      <c r="X468" s="4"/>
      <c r="Y468" s="4"/>
      <c r="Z468" s="4"/>
      <c r="AA468" s="5"/>
    </row>
    <row r="469" spans="1:27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4"/>
      <c r="W469" s="4"/>
      <c r="X469" s="4"/>
      <c r="Y469" s="4"/>
      <c r="Z469" s="4"/>
      <c r="AA469" s="5"/>
    </row>
    <row r="470" spans="1:27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4"/>
      <c r="W470" s="4"/>
      <c r="X470" s="4"/>
      <c r="Y470" s="4"/>
      <c r="Z470" s="4"/>
      <c r="AA470" s="5"/>
    </row>
    <row r="471" spans="1:27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4"/>
      <c r="W471" s="4"/>
      <c r="X471" s="4"/>
      <c r="Y471" s="4"/>
      <c r="Z471" s="4"/>
      <c r="AA471" s="5"/>
    </row>
    <row r="472" spans="1:27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4"/>
      <c r="W472" s="4"/>
      <c r="X472" s="4"/>
      <c r="Y472" s="4"/>
      <c r="Z472" s="4"/>
      <c r="AA472" s="5"/>
    </row>
    <row r="473" spans="1:27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4"/>
      <c r="W473" s="4"/>
      <c r="X473" s="4"/>
      <c r="Y473" s="4"/>
      <c r="Z473" s="4"/>
      <c r="AA473" s="5"/>
    </row>
    <row r="474" spans="1:27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4"/>
      <c r="W474" s="4"/>
      <c r="X474" s="4"/>
      <c r="Y474" s="4"/>
      <c r="Z474" s="4"/>
      <c r="AA474" s="5"/>
    </row>
    <row r="475" spans="1:27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4"/>
      <c r="W475" s="4"/>
      <c r="X475" s="4"/>
      <c r="Y475" s="4"/>
      <c r="Z475" s="4"/>
      <c r="AA475" s="5"/>
    </row>
    <row r="476" spans="1:27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4"/>
      <c r="W476" s="4"/>
      <c r="X476" s="4"/>
      <c r="Y476" s="4"/>
      <c r="Z476" s="4"/>
      <c r="AA476" s="5"/>
    </row>
    <row r="477" spans="1:2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4"/>
      <c r="W477" s="4"/>
      <c r="X477" s="4"/>
      <c r="Y477" s="4"/>
      <c r="Z477" s="4"/>
      <c r="AA477" s="5"/>
    </row>
    <row r="478" spans="1:27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4"/>
      <c r="W478" s="4"/>
      <c r="X478" s="4"/>
      <c r="Y478" s="4"/>
      <c r="Z478" s="4"/>
      <c r="AA478" s="5"/>
    </row>
    <row r="479" spans="1:27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4"/>
      <c r="W479" s="4"/>
      <c r="X479" s="4"/>
      <c r="Y479" s="4"/>
      <c r="Z479" s="4"/>
      <c r="AA479" s="5"/>
    </row>
    <row r="480" spans="1:27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4"/>
      <c r="W480" s="4"/>
      <c r="X480" s="4"/>
      <c r="Y480" s="4"/>
      <c r="Z480" s="4"/>
      <c r="AA480" s="5"/>
    </row>
    <row r="481" spans="1:27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4"/>
      <c r="W481" s="4"/>
      <c r="X481" s="4"/>
      <c r="Y481" s="4"/>
      <c r="Z481" s="4"/>
      <c r="AA481" s="5"/>
    </row>
    <row r="482" spans="1:27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4"/>
      <c r="W482" s="4"/>
      <c r="X482" s="4"/>
      <c r="Y482" s="4"/>
      <c r="Z482" s="4"/>
      <c r="AA482" s="5"/>
    </row>
    <row r="483" spans="1:27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4"/>
      <c r="W483" s="4"/>
      <c r="X483" s="4"/>
      <c r="Y483" s="4"/>
      <c r="Z483" s="4"/>
      <c r="AA483" s="5"/>
    </row>
    <row r="484" spans="1:27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4"/>
      <c r="W484" s="4"/>
      <c r="X484" s="4"/>
      <c r="Y484" s="4"/>
      <c r="Z484" s="4"/>
      <c r="AA484" s="5"/>
    </row>
    <row r="485" spans="1:27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4"/>
      <c r="W485" s="4"/>
      <c r="X485" s="4"/>
      <c r="Y485" s="4"/>
      <c r="Z485" s="4"/>
      <c r="AA485" s="5"/>
    </row>
    <row r="486" spans="1:27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4"/>
      <c r="W486" s="4"/>
      <c r="X486" s="4"/>
      <c r="Y486" s="4"/>
      <c r="Z486" s="4"/>
      <c r="AA486" s="5"/>
    </row>
    <row r="487" spans="1:2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4"/>
      <c r="W487" s="4"/>
      <c r="X487" s="4"/>
      <c r="Y487" s="4"/>
      <c r="Z487" s="4"/>
      <c r="AA487" s="5"/>
    </row>
    <row r="488" spans="1:27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4"/>
      <c r="W488" s="4"/>
      <c r="X488" s="4"/>
      <c r="Y488" s="4"/>
      <c r="Z488" s="4"/>
      <c r="AA488" s="5"/>
    </row>
    <row r="489" spans="1:27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4"/>
      <c r="W489" s="4"/>
      <c r="X489" s="4"/>
      <c r="Y489" s="4"/>
      <c r="Z489" s="4"/>
      <c r="AA489" s="5"/>
    </row>
    <row r="490" spans="1:27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4"/>
      <c r="W490" s="4"/>
      <c r="X490" s="4"/>
      <c r="Y490" s="4"/>
      <c r="Z490" s="4"/>
      <c r="AA490" s="5"/>
    </row>
    <row r="491" spans="1:27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4"/>
      <c r="W491" s="4"/>
      <c r="X491" s="4"/>
      <c r="Y491" s="4"/>
      <c r="Z491" s="4"/>
      <c r="AA491" s="5"/>
    </row>
    <row r="492" spans="1:27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4"/>
      <c r="W492" s="4"/>
      <c r="X492" s="4"/>
      <c r="Y492" s="4"/>
      <c r="Z492" s="4"/>
      <c r="AA492" s="5"/>
    </row>
    <row r="493" spans="1:27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4"/>
      <c r="W493" s="4"/>
      <c r="X493" s="4"/>
      <c r="Y493" s="4"/>
      <c r="Z493" s="4"/>
      <c r="AA493" s="5"/>
    </row>
    <row r="494" spans="1:27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4"/>
      <c r="W494" s="4"/>
      <c r="X494" s="4"/>
      <c r="Y494" s="4"/>
      <c r="Z494" s="4"/>
      <c r="AA494" s="5"/>
    </row>
    <row r="495" spans="1:27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4"/>
      <c r="W495" s="4"/>
      <c r="X495" s="4"/>
      <c r="Y495" s="4"/>
      <c r="Z495" s="4"/>
      <c r="AA495" s="5"/>
    </row>
    <row r="496" spans="1:27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4"/>
      <c r="W496" s="4"/>
      <c r="X496" s="4"/>
      <c r="Y496" s="4"/>
      <c r="Z496" s="4"/>
      <c r="AA496" s="5"/>
    </row>
    <row r="497" spans="1:2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4"/>
      <c r="W497" s="4"/>
      <c r="X497" s="4"/>
      <c r="Y497" s="4"/>
      <c r="Z497" s="4"/>
      <c r="AA497" s="5"/>
    </row>
    <row r="498" spans="1:27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4"/>
      <c r="W498" s="4"/>
      <c r="X498" s="4"/>
      <c r="Y498" s="4"/>
      <c r="Z498" s="4"/>
      <c r="AA498" s="5"/>
    </row>
    <row r="499" spans="1:27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4"/>
      <c r="W499" s="4"/>
      <c r="X499" s="4"/>
      <c r="Y499" s="4"/>
      <c r="Z499" s="4"/>
      <c r="AA499" s="5"/>
    </row>
    <row r="500" spans="1:27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4"/>
      <c r="W500" s="4"/>
      <c r="X500" s="4"/>
      <c r="Y500" s="4"/>
      <c r="Z500" s="4"/>
      <c r="AA500" s="5"/>
    </row>
    <row r="501" spans="1:27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4"/>
      <c r="W501" s="4"/>
      <c r="X501" s="4"/>
      <c r="Y501" s="4"/>
      <c r="Z501" s="4"/>
      <c r="AA501" s="5"/>
    </row>
    <row r="502" spans="1:27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4"/>
      <c r="W502" s="4"/>
      <c r="X502" s="4"/>
      <c r="Y502" s="4"/>
      <c r="Z502" s="4"/>
      <c r="AA502" s="5"/>
    </row>
    <row r="503" spans="1:27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4"/>
      <c r="W503" s="4"/>
      <c r="X503" s="4"/>
      <c r="Y503" s="4"/>
      <c r="Z503" s="4"/>
      <c r="AA503" s="5"/>
    </row>
    <row r="504" spans="1:27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4"/>
      <c r="W504" s="4"/>
      <c r="X504" s="4"/>
      <c r="Y504" s="4"/>
      <c r="Z504" s="4"/>
      <c r="AA504" s="5"/>
    </row>
    <row r="505" spans="1:27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4"/>
      <c r="W505" s="4"/>
      <c r="X505" s="4"/>
      <c r="Y505" s="4"/>
      <c r="Z505" s="4"/>
      <c r="AA505" s="5"/>
    </row>
    <row r="506" spans="1:27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4"/>
      <c r="W506" s="4"/>
      <c r="X506" s="4"/>
      <c r="Y506" s="4"/>
      <c r="Z506" s="4"/>
      <c r="AA506" s="5"/>
    </row>
    <row r="507" spans="1:2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4"/>
      <c r="W507" s="4"/>
      <c r="X507" s="4"/>
      <c r="Y507" s="4"/>
      <c r="Z507" s="4"/>
      <c r="AA507" s="5"/>
    </row>
    <row r="508" spans="1:27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4"/>
      <c r="W508" s="4"/>
      <c r="X508" s="4"/>
      <c r="Y508" s="4"/>
      <c r="Z508" s="4"/>
      <c r="AA508" s="5"/>
    </row>
    <row r="509" spans="1:27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4"/>
      <c r="W509" s="4"/>
      <c r="X509" s="4"/>
      <c r="Y509" s="4"/>
      <c r="Z509" s="4"/>
      <c r="AA509" s="5"/>
    </row>
    <row r="510" spans="1:27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4"/>
      <c r="W510" s="4"/>
      <c r="X510" s="4"/>
      <c r="Y510" s="4"/>
      <c r="Z510" s="4"/>
      <c r="AA510" s="5"/>
    </row>
    <row r="511" spans="1:27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4"/>
      <c r="W511" s="4"/>
      <c r="X511" s="4"/>
      <c r="Y511" s="4"/>
      <c r="Z511" s="4"/>
      <c r="AA511" s="5"/>
    </row>
    <row r="512" spans="1:27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4"/>
      <c r="W512" s="4"/>
      <c r="X512" s="4"/>
      <c r="Y512" s="4"/>
      <c r="Z512" s="4"/>
      <c r="AA512" s="5"/>
    </row>
    <row r="513" spans="1:27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4"/>
      <c r="W513" s="4"/>
      <c r="X513" s="4"/>
      <c r="Y513" s="4"/>
      <c r="Z513" s="4"/>
      <c r="AA513" s="5"/>
    </row>
    <row r="514" spans="1:27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4"/>
      <c r="W514" s="4"/>
      <c r="X514" s="4"/>
      <c r="Y514" s="4"/>
      <c r="Z514" s="4"/>
      <c r="AA514" s="5"/>
    </row>
    <row r="515" spans="1:27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4"/>
      <c r="W515" s="4"/>
      <c r="X515" s="4"/>
      <c r="Y515" s="4"/>
      <c r="Z515" s="4"/>
      <c r="AA515" s="5"/>
    </row>
    <row r="516" spans="1:27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4"/>
      <c r="W516" s="4"/>
      <c r="X516" s="4"/>
      <c r="Y516" s="4"/>
      <c r="Z516" s="4"/>
      <c r="AA516" s="5"/>
    </row>
    <row r="517" spans="1:2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4"/>
      <c r="W517" s="4"/>
      <c r="X517" s="4"/>
      <c r="Y517" s="4"/>
      <c r="Z517" s="4"/>
      <c r="AA517" s="5"/>
    </row>
    <row r="518" spans="1:27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4"/>
      <c r="W518" s="4"/>
      <c r="X518" s="4"/>
      <c r="Y518" s="4"/>
      <c r="Z518" s="4"/>
      <c r="AA518" s="5"/>
    </row>
    <row r="519" spans="1:27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4"/>
      <c r="W519" s="4"/>
      <c r="X519" s="4"/>
      <c r="Y519" s="4"/>
      <c r="Z519" s="4"/>
      <c r="AA519" s="5"/>
    </row>
    <row r="520" spans="1:27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4"/>
      <c r="W520" s="4"/>
      <c r="X520" s="4"/>
      <c r="Y520" s="4"/>
      <c r="Z520" s="4"/>
      <c r="AA520" s="5"/>
    </row>
    <row r="521" spans="1:27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4"/>
      <c r="W521" s="4"/>
      <c r="X521" s="4"/>
      <c r="Y521" s="4"/>
      <c r="Z521" s="4"/>
      <c r="AA521" s="5"/>
    </row>
    <row r="522" spans="1:27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4"/>
      <c r="W522" s="4"/>
      <c r="X522" s="4"/>
      <c r="Y522" s="4"/>
      <c r="Z522" s="4"/>
      <c r="AA522" s="5"/>
    </row>
    <row r="523" spans="1:27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4"/>
      <c r="W523" s="4"/>
      <c r="X523" s="4"/>
      <c r="Y523" s="4"/>
      <c r="Z523" s="4"/>
      <c r="AA523" s="5"/>
    </row>
    <row r="524" spans="1:27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4"/>
      <c r="W524" s="4"/>
      <c r="X524" s="4"/>
      <c r="Y524" s="4"/>
      <c r="Z524" s="4"/>
      <c r="AA524" s="5"/>
    </row>
    <row r="525" spans="1:27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4"/>
      <c r="W525" s="4"/>
      <c r="X525" s="4"/>
      <c r="Y525" s="4"/>
      <c r="Z525" s="4"/>
      <c r="AA525" s="5"/>
    </row>
    <row r="526" spans="1:27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4"/>
      <c r="W526" s="4"/>
      <c r="X526" s="4"/>
      <c r="Y526" s="4"/>
      <c r="Z526" s="4"/>
      <c r="AA526" s="5"/>
    </row>
    <row r="527" spans="1: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4"/>
      <c r="W527" s="4"/>
      <c r="X527" s="4"/>
      <c r="Y527" s="4"/>
      <c r="Z527" s="4"/>
      <c r="AA527" s="5"/>
    </row>
    <row r="528" spans="1:27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4"/>
      <c r="W528" s="4"/>
      <c r="X528" s="4"/>
      <c r="Y528" s="4"/>
      <c r="Z528" s="4"/>
      <c r="AA528" s="5"/>
    </row>
    <row r="529" spans="1:27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4"/>
      <c r="W529" s="4"/>
      <c r="X529" s="4"/>
      <c r="Y529" s="4"/>
      <c r="Z529" s="4"/>
      <c r="AA529" s="5"/>
    </row>
    <row r="530" spans="1:27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4"/>
      <c r="W530" s="4"/>
      <c r="X530" s="4"/>
      <c r="Y530" s="4"/>
      <c r="Z530" s="4"/>
      <c r="AA530" s="5"/>
    </row>
    <row r="531" spans="1:27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4"/>
      <c r="W531" s="4"/>
      <c r="X531" s="4"/>
      <c r="Y531" s="4"/>
      <c r="Z531" s="4"/>
      <c r="AA531" s="5"/>
    </row>
    <row r="532" spans="1:27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4"/>
      <c r="W532" s="4"/>
      <c r="X532" s="4"/>
      <c r="Y532" s="4"/>
      <c r="Z532" s="4"/>
      <c r="AA532" s="5"/>
    </row>
    <row r="533" spans="1:27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4"/>
      <c r="W533" s="4"/>
      <c r="X533" s="4"/>
      <c r="Y533" s="4"/>
      <c r="Z533" s="4"/>
      <c r="AA533" s="5"/>
    </row>
    <row r="534" spans="1:27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4"/>
      <c r="W534" s="4"/>
      <c r="X534" s="4"/>
      <c r="Y534" s="4"/>
      <c r="Z534" s="4"/>
      <c r="AA534" s="5"/>
    </row>
    <row r="535" spans="1:27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4"/>
      <c r="W535" s="4"/>
      <c r="X535" s="4"/>
      <c r="Y535" s="4"/>
      <c r="Z535" s="4"/>
      <c r="AA535" s="5"/>
    </row>
    <row r="536" spans="1:27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4"/>
      <c r="W536" s="4"/>
      <c r="X536" s="4"/>
      <c r="Y536" s="4"/>
      <c r="Z536" s="4"/>
      <c r="AA536" s="5"/>
    </row>
    <row r="537" spans="1:2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4"/>
      <c r="W537" s="4"/>
      <c r="X537" s="4"/>
      <c r="Y537" s="4"/>
      <c r="Z537" s="4"/>
      <c r="AA537" s="5"/>
    </row>
    <row r="538" spans="1:27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4"/>
      <c r="W538" s="4"/>
      <c r="X538" s="4"/>
      <c r="Y538" s="4"/>
      <c r="Z538" s="4"/>
      <c r="AA538" s="5"/>
    </row>
    <row r="539" spans="1:27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4"/>
      <c r="W539" s="4"/>
      <c r="X539" s="4"/>
      <c r="Y539" s="4"/>
      <c r="Z539" s="4"/>
      <c r="AA539" s="5"/>
    </row>
    <row r="540" spans="1:27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4"/>
      <c r="W540" s="4"/>
      <c r="X540" s="4"/>
      <c r="Y540" s="4"/>
      <c r="Z540" s="4"/>
      <c r="AA540" s="5"/>
    </row>
    <row r="541" spans="1:27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4"/>
      <c r="W541" s="4"/>
      <c r="X541" s="4"/>
      <c r="Y541" s="4"/>
      <c r="Z541" s="4"/>
      <c r="AA541" s="5"/>
    </row>
    <row r="542" spans="1:27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4"/>
      <c r="W542" s="4"/>
      <c r="X542" s="4"/>
      <c r="Y542" s="4"/>
      <c r="Z542" s="4"/>
      <c r="AA542" s="5"/>
    </row>
    <row r="543" spans="1:27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4"/>
      <c r="W543" s="4"/>
      <c r="X543" s="4"/>
      <c r="Y543" s="4"/>
      <c r="Z543" s="4"/>
      <c r="AA543" s="5"/>
    </row>
    <row r="544" spans="1:27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4"/>
      <c r="W544" s="4"/>
      <c r="X544" s="4"/>
      <c r="Y544" s="4"/>
      <c r="Z544" s="4"/>
      <c r="AA544" s="5"/>
    </row>
    <row r="545" spans="1:27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4"/>
      <c r="W545" s="4"/>
      <c r="X545" s="4"/>
      <c r="Y545" s="4"/>
      <c r="Z545" s="4"/>
      <c r="AA545" s="5"/>
    </row>
    <row r="546" spans="1:27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4"/>
      <c r="W546" s="4"/>
      <c r="X546" s="4"/>
      <c r="Y546" s="4"/>
      <c r="Z546" s="4"/>
      <c r="AA546" s="5"/>
    </row>
    <row r="547" spans="1:2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4"/>
      <c r="W547" s="4"/>
      <c r="X547" s="4"/>
      <c r="Y547" s="4"/>
      <c r="Z547" s="4"/>
      <c r="AA547" s="5"/>
    </row>
    <row r="548" spans="1:27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4"/>
      <c r="W548" s="4"/>
      <c r="X548" s="4"/>
      <c r="Y548" s="4"/>
      <c r="Z548" s="4"/>
      <c r="AA548" s="5"/>
    </row>
    <row r="549" spans="1:27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4"/>
      <c r="W549" s="4"/>
      <c r="X549" s="4"/>
      <c r="Y549" s="4"/>
      <c r="Z549" s="4"/>
      <c r="AA549" s="5"/>
    </row>
    <row r="550" spans="1:27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4"/>
      <c r="W550" s="4"/>
      <c r="X550" s="4"/>
      <c r="Y550" s="4"/>
      <c r="Z550" s="4"/>
      <c r="AA550" s="5"/>
    </row>
    <row r="551" spans="1:27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4"/>
      <c r="W551" s="4"/>
      <c r="X551" s="4"/>
      <c r="Y551" s="4"/>
      <c r="Z551" s="4"/>
      <c r="AA551" s="5"/>
    </row>
    <row r="552" spans="1:27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4"/>
      <c r="W552" s="4"/>
      <c r="X552" s="4"/>
      <c r="Y552" s="4"/>
      <c r="Z552" s="4"/>
      <c r="AA552" s="5"/>
    </row>
    <row r="553" spans="1:27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4"/>
      <c r="W553" s="4"/>
      <c r="X553" s="4"/>
      <c r="Y553" s="4"/>
      <c r="Z553" s="4"/>
      <c r="AA553" s="5"/>
    </row>
    <row r="554" spans="1:27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4"/>
      <c r="W554" s="4"/>
      <c r="X554" s="4"/>
      <c r="Y554" s="4"/>
      <c r="Z554" s="4"/>
      <c r="AA554" s="5"/>
    </row>
    <row r="555" spans="1:27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4"/>
      <c r="W555" s="4"/>
      <c r="X555" s="4"/>
      <c r="Y555" s="4"/>
      <c r="Z555" s="4"/>
      <c r="AA555" s="5"/>
    </row>
    <row r="556" spans="1:27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4"/>
      <c r="W556" s="4"/>
      <c r="X556" s="4"/>
      <c r="Y556" s="4"/>
      <c r="Z556" s="4"/>
      <c r="AA556" s="5"/>
    </row>
    <row r="557" spans="1:2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4"/>
      <c r="W557" s="4"/>
      <c r="X557" s="4"/>
      <c r="Y557" s="4"/>
      <c r="Z557" s="4"/>
      <c r="AA557" s="5"/>
    </row>
    <row r="558" spans="1:27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4"/>
      <c r="W558" s="4"/>
      <c r="X558" s="4"/>
      <c r="Y558" s="4"/>
      <c r="Z558" s="4"/>
      <c r="AA558" s="5"/>
    </row>
    <row r="559" spans="1:27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4"/>
      <c r="W559" s="4"/>
      <c r="X559" s="4"/>
      <c r="Y559" s="4"/>
      <c r="Z559" s="4"/>
      <c r="AA559" s="5"/>
    </row>
    <row r="560" spans="1:27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4"/>
      <c r="W560" s="4"/>
      <c r="X560" s="4"/>
      <c r="Y560" s="4"/>
      <c r="Z560" s="4"/>
      <c r="AA560" s="5"/>
    </row>
    <row r="561" spans="1:27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4"/>
      <c r="W561" s="4"/>
      <c r="X561" s="4"/>
      <c r="Y561" s="4"/>
      <c r="Z561" s="4"/>
      <c r="AA561" s="5"/>
    </row>
    <row r="562" spans="1:27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4"/>
      <c r="W562" s="4"/>
      <c r="X562" s="4"/>
      <c r="Y562" s="4"/>
      <c r="Z562" s="4"/>
      <c r="AA562" s="5"/>
    </row>
    <row r="563" spans="1:27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4"/>
      <c r="W563" s="4"/>
      <c r="X563" s="4"/>
      <c r="Y563" s="4"/>
      <c r="Z563" s="4"/>
      <c r="AA563" s="5"/>
    </row>
    <row r="564" spans="1:27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4"/>
      <c r="W564" s="4"/>
      <c r="X564" s="4"/>
      <c r="Y564" s="4"/>
      <c r="Z564" s="4"/>
      <c r="AA564" s="5"/>
    </row>
    <row r="565" spans="1:27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4"/>
      <c r="W565" s="4"/>
      <c r="X565" s="4"/>
      <c r="Y565" s="4"/>
      <c r="Z565" s="4"/>
      <c r="AA565" s="5"/>
    </row>
    <row r="566" spans="1:27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4"/>
      <c r="W566" s="4"/>
      <c r="X566" s="4"/>
      <c r="Y566" s="4"/>
      <c r="Z566" s="4"/>
      <c r="AA566" s="5"/>
    </row>
    <row r="567" spans="1:2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4"/>
      <c r="W567" s="4"/>
      <c r="X567" s="4"/>
      <c r="Y567" s="4"/>
      <c r="Z567" s="4"/>
      <c r="AA567" s="5"/>
    </row>
    <row r="568" spans="1:27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4"/>
      <c r="W568" s="4"/>
      <c r="X568" s="4"/>
      <c r="Y568" s="4"/>
      <c r="Z568" s="4"/>
      <c r="AA568" s="5"/>
    </row>
    <row r="569" spans="1:27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4"/>
      <c r="W569" s="4"/>
      <c r="X569" s="4"/>
      <c r="Y569" s="4"/>
      <c r="Z569" s="4"/>
      <c r="AA569" s="5"/>
    </row>
    <row r="570" spans="1:27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4"/>
      <c r="W570" s="4"/>
      <c r="X570" s="4"/>
      <c r="Y570" s="4"/>
      <c r="Z570" s="4"/>
      <c r="AA570" s="5"/>
    </row>
    <row r="571" spans="1:27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4"/>
      <c r="W571" s="4"/>
      <c r="X571" s="4"/>
      <c r="Y571" s="4"/>
      <c r="Z571" s="4"/>
      <c r="AA571" s="5"/>
    </row>
    <row r="572" spans="1:27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4"/>
      <c r="W572" s="4"/>
      <c r="X572" s="4"/>
      <c r="Y572" s="4"/>
      <c r="Z572" s="4"/>
      <c r="AA572" s="5"/>
    </row>
    <row r="573" spans="1:27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4"/>
      <c r="W573" s="4"/>
      <c r="X573" s="4"/>
      <c r="Y573" s="4"/>
      <c r="Z573" s="4"/>
      <c r="AA573" s="5"/>
    </row>
    <row r="574" spans="1:27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4"/>
      <c r="W574" s="4"/>
      <c r="X574" s="4"/>
      <c r="Y574" s="4"/>
      <c r="Z574" s="4"/>
      <c r="AA574" s="5"/>
    </row>
    <row r="575" spans="1:27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4"/>
      <c r="W575" s="4"/>
      <c r="X575" s="4"/>
      <c r="Y575" s="4"/>
      <c r="Z575" s="4"/>
      <c r="AA575" s="5"/>
    </row>
    <row r="576" spans="1:27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4"/>
      <c r="W576" s="4"/>
      <c r="X576" s="4"/>
      <c r="Y576" s="4"/>
      <c r="Z576" s="4"/>
      <c r="AA576" s="5"/>
    </row>
    <row r="577" spans="1:2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4"/>
      <c r="W577" s="4"/>
      <c r="X577" s="4"/>
      <c r="Y577" s="4"/>
      <c r="Z577" s="4"/>
      <c r="AA577" s="5"/>
    </row>
    <row r="578" spans="1:27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4"/>
      <c r="W578" s="4"/>
      <c r="X578" s="4"/>
      <c r="Y578" s="4"/>
      <c r="Z578" s="4"/>
      <c r="AA578" s="5"/>
    </row>
    <row r="579" spans="1:27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4"/>
      <c r="W579" s="4"/>
      <c r="X579" s="4"/>
      <c r="Y579" s="4"/>
      <c r="Z579" s="4"/>
      <c r="AA579" s="5"/>
    </row>
    <row r="580" spans="1:27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4"/>
      <c r="W580" s="4"/>
      <c r="X580" s="4"/>
      <c r="Y580" s="4"/>
      <c r="Z580" s="4"/>
      <c r="AA580" s="5"/>
    </row>
    <row r="581" spans="1:27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4"/>
      <c r="W581" s="4"/>
      <c r="X581" s="4"/>
      <c r="Y581" s="4"/>
      <c r="Z581" s="4"/>
      <c r="AA581" s="5"/>
    </row>
    <row r="582" spans="1:27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4"/>
      <c r="W582" s="4"/>
      <c r="X582" s="4"/>
      <c r="Y582" s="4"/>
      <c r="Z582" s="4"/>
      <c r="AA582" s="5"/>
    </row>
    <row r="583" spans="1:27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4"/>
      <c r="W583" s="4"/>
      <c r="X583" s="4"/>
      <c r="Y583" s="4"/>
      <c r="Z583" s="4"/>
      <c r="AA583" s="5"/>
    </row>
    <row r="584" spans="1:27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4"/>
      <c r="W584" s="4"/>
      <c r="X584" s="4"/>
      <c r="Y584" s="4"/>
      <c r="Z584" s="4"/>
      <c r="AA584" s="5"/>
    </row>
    <row r="585" spans="1:27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4"/>
      <c r="W585" s="4"/>
      <c r="X585" s="4"/>
      <c r="Y585" s="4"/>
      <c r="Z585" s="4"/>
      <c r="AA585" s="5"/>
    </row>
    <row r="586" spans="1:27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4"/>
      <c r="W586" s="4"/>
      <c r="X586" s="4"/>
      <c r="Y586" s="4"/>
      <c r="Z586" s="4"/>
      <c r="AA586" s="5"/>
    </row>
    <row r="587" spans="1:2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4"/>
      <c r="W587" s="4"/>
      <c r="X587" s="4"/>
      <c r="Y587" s="4"/>
      <c r="Z587" s="4"/>
      <c r="AA587" s="5"/>
    </row>
    <row r="588" spans="1:27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4"/>
      <c r="W588" s="4"/>
      <c r="X588" s="4"/>
      <c r="Y588" s="4"/>
      <c r="Z588" s="4"/>
      <c r="AA588" s="5"/>
    </row>
    <row r="589" spans="1:27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4"/>
      <c r="W589" s="4"/>
      <c r="X589" s="4"/>
      <c r="Y589" s="4"/>
      <c r="Z589" s="4"/>
      <c r="AA589" s="5"/>
    </row>
    <row r="590" spans="1:27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4"/>
      <c r="W590" s="4"/>
      <c r="X590" s="4"/>
      <c r="Y590" s="4"/>
      <c r="Z590" s="4"/>
      <c r="AA590" s="5"/>
    </row>
    <row r="591" spans="1:27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4"/>
      <c r="W591" s="4"/>
      <c r="X591" s="4"/>
      <c r="Y591" s="4"/>
      <c r="Z591" s="4"/>
      <c r="AA591" s="5"/>
    </row>
    <row r="592" spans="1:27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4"/>
      <c r="W592" s="4"/>
      <c r="X592" s="4"/>
      <c r="Y592" s="4"/>
      <c r="Z592" s="4"/>
      <c r="AA592" s="5"/>
    </row>
    <row r="593" spans="1:27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4"/>
      <c r="W593" s="4"/>
      <c r="X593" s="4"/>
      <c r="Y593" s="4"/>
      <c r="Z593" s="4"/>
      <c r="AA593" s="5"/>
    </row>
    <row r="594" spans="1:27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4"/>
      <c r="W594" s="4"/>
      <c r="X594" s="4"/>
      <c r="Y594" s="4"/>
      <c r="Z594" s="4"/>
      <c r="AA594" s="5"/>
    </row>
    <row r="595" spans="1:27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4"/>
      <c r="W595" s="4"/>
      <c r="X595" s="4"/>
      <c r="Y595" s="4"/>
      <c r="Z595" s="4"/>
      <c r="AA595" s="5"/>
    </row>
    <row r="596" spans="1:27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4"/>
      <c r="W596" s="4"/>
      <c r="X596" s="4"/>
      <c r="Y596" s="4"/>
      <c r="Z596" s="4"/>
      <c r="AA596" s="5"/>
    </row>
    <row r="597" spans="1:2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4"/>
      <c r="W597" s="4"/>
      <c r="X597" s="4"/>
      <c r="Y597" s="4"/>
      <c r="Z597" s="4"/>
      <c r="AA597" s="5"/>
    </row>
    <row r="598" spans="1:27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4"/>
      <c r="W598" s="4"/>
      <c r="X598" s="4"/>
      <c r="Y598" s="4"/>
      <c r="Z598" s="4"/>
      <c r="AA598" s="5"/>
    </row>
    <row r="599" spans="1:27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4"/>
      <c r="W599" s="4"/>
      <c r="X599" s="4"/>
      <c r="Y599" s="4"/>
      <c r="Z599" s="4"/>
      <c r="AA599" s="5"/>
    </row>
    <row r="600" spans="1:27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4"/>
      <c r="W600" s="4"/>
      <c r="X600" s="4"/>
      <c r="Y600" s="4"/>
      <c r="Z600" s="4"/>
      <c r="AA600" s="5"/>
    </row>
    <row r="601" spans="1:27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4"/>
      <c r="W601" s="4"/>
      <c r="X601" s="4"/>
      <c r="Y601" s="4"/>
      <c r="Z601" s="4"/>
      <c r="AA601" s="5"/>
    </row>
    <row r="602" spans="1:27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4"/>
      <c r="W602" s="4"/>
      <c r="X602" s="4"/>
      <c r="Y602" s="4"/>
      <c r="Z602" s="4"/>
      <c r="AA602" s="5"/>
    </row>
    <row r="603" spans="1:27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4"/>
      <c r="W603" s="4"/>
      <c r="X603" s="4"/>
      <c r="Y603" s="4"/>
      <c r="Z603" s="4"/>
      <c r="AA603" s="5"/>
    </row>
    <row r="604" spans="1:27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4"/>
      <c r="W604" s="4"/>
      <c r="X604" s="4"/>
      <c r="Y604" s="4"/>
      <c r="Z604" s="4"/>
      <c r="AA604" s="5"/>
    </row>
    <row r="605" spans="1:27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4"/>
      <c r="W605" s="4"/>
      <c r="X605" s="4"/>
      <c r="Y605" s="4"/>
      <c r="Z605" s="4"/>
      <c r="AA605" s="5"/>
    </row>
    <row r="606" spans="1:27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4"/>
      <c r="W606" s="4"/>
      <c r="X606" s="4"/>
      <c r="Y606" s="4"/>
      <c r="Z606" s="4"/>
      <c r="AA606" s="5"/>
    </row>
    <row r="607" spans="1:2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4"/>
      <c r="W607" s="4"/>
      <c r="X607" s="4"/>
      <c r="Y607" s="4"/>
      <c r="Z607" s="4"/>
      <c r="AA607" s="5"/>
    </row>
    <row r="608" spans="1:27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4"/>
      <c r="W608" s="4"/>
      <c r="X608" s="4"/>
      <c r="Y608" s="4"/>
      <c r="Z608" s="4"/>
      <c r="AA608" s="5"/>
    </row>
    <row r="609" spans="1:27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4"/>
      <c r="W609" s="4"/>
      <c r="X609" s="4"/>
      <c r="Y609" s="4"/>
      <c r="Z609" s="4"/>
      <c r="AA609" s="5"/>
    </row>
    <row r="610" spans="1:27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4"/>
      <c r="W610" s="4"/>
      <c r="X610" s="4"/>
      <c r="Y610" s="4"/>
      <c r="Z610" s="4"/>
      <c r="AA610" s="5"/>
    </row>
    <row r="611" spans="1:27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4"/>
      <c r="W611" s="4"/>
      <c r="X611" s="4"/>
      <c r="Y611" s="4"/>
      <c r="Z611" s="4"/>
      <c r="AA611" s="5"/>
    </row>
    <row r="612" spans="1:27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4"/>
      <c r="W612" s="4"/>
      <c r="X612" s="4"/>
      <c r="Y612" s="4"/>
      <c r="Z612" s="4"/>
      <c r="AA612" s="5"/>
    </row>
    <row r="613" spans="1:27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4"/>
      <c r="W613" s="4"/>
      <c r="X613" s="4"/>
      <c r="Y613" s="4"/>
      <c r="Z613" s="4"/>
      <c r="AA613" s="5"/>
    </row>
    <row r="614" spans="1:27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4"/>
      <c r="W614" s="4"/>
      <c r="X614" s="4"/>
      <c r="Y614" s="4"/>
      <c r="Z614" s="4"/>
      <c r="AA614" s="5"/>
    </row>
    <row r="615" spans="1:27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4"/>
      <c r="W615" s="4"/>
      <c r="X615" s="4"/>
      <c r="Y615" s="4"/>
      <c r="Z615" s="4"/>
      <c r="AA615" s="5"/>
    </row>
    <row r="616" spans="1:27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4"/>
      <c r="W616" s="4"/>
      <c r="X616" s="4"/>
      <c r="Y616" s="4"/>
      <c r="Z616" s="4"/>
      <c r="AA616" s="5"/>
    </row>
    <row r="617" spans="1:2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4"/>
      <c r="W617" s="4"/>
      <c r="X617" s="4"/>
      <c r="Y617" s="4"/>
      <c r="Z617" s="4"/>
      <c r="AA617" s="5"/>
    </row>
    <row r="618" spans="1:27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4"/>
      <c r="W618" s="4"/>
      <c r="X618" s="4"/>
      <c r="Y618" s="4"/>
      <c r="Z618" s="4"/>
      <c r="AA618" s="5"/>
    </row>
    <row r="619" spans="1:27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4"/>
      <c r="W619" s="4"/>
      <c r="X619" s="4"/>
      <c r="Y619" s="4"/>
      <c r="Z619" s="4"/>
      <c r="AA619" s="5"/>
    </row>
    <row r="620" spans="1:27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4"/>
      <c r="W620" s="4"/>
      <c r="X620" s="4"/>
      <c r="Y620" s="4"/>
      <c r="Z620" s="4"/>
      <c r="AA620" s="5"/>
    </row>
    <row r="621" spans="1:27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4"/>
      <c r="W621" s="4"/>
      <c r="X621" s="4"/>
      <c r="Y621" s="4"/>
      <c r="Z621" s="4"/>
      <c r="AA621" s="5"/>
    </row>
    <row r="622" spans="1:27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4"/>
      <c r="W622" s="4"/>
      <c r="X622" s="4"/>
      <c r="Y622" s="4"/>
      <c r="Z622" s="4"/>
      <c r="AA622" s="5"/>
    </row>
    <row r="623" spans="1:27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4"/>
      <c r="W623" s="4"/>
      <c r="X623" s="4"/>
      <c r="Y623" s="4"/>
      <c r="Z623" s="4"/>
      <c r="AA623" s="5"/>
    </row>
    <row r="624" spans="1:27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4"/>
      <c r="W624" s="4"/>
      <c r="X624" s="4"/>
      <c r="Y624" s="4"/>
      <c r="Z624" s="4"/>
      <c r="AA624" s="5"/>
    </row>
    <row r="625" spans="1:27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4"/>
      <c r="W625" s="4"/>
      <c r="X625" s="4"/>
      <c r="Y625" s="4"/>
      <c r="Z625" s="4"/>
      <c r="AA625" s="5"/>
    </row>
    <row r="626" spans="1:27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4"/>
      <c r="W626" s="4"/>
      <c r="X626" s="4"/>
      <c r="Y626" s="4"/>
      <c r="Z626" s="4"/>
      <c r="AA626" s="5"/>
    </row>
    <row r="627" spans="1: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4"/>
      <c r="W627" s="4"/>
      <c r="X627" s="4"/>
      <c r="Y627" s="4"/>
      <c r="Z627" s="4"/>
      <c r="AA627" s="5"/>
    </row>
    <row r="628" spans="1:27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4"/>
      <c r="W628" s="4"/>
      <c r="X628" s="4"/>
      <c r="Y628" s="4"/>
      <c r="Z628" s="4"/>
      <c r="AA628" s="5"/>
    </row>
    <row r="629" spans="1:27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4"/>
      <c r="W629" s="4"/>
      <c r="X629" s="4"/>
      <c r="Y629" s="4"/>
      <c r="Z629" s="4"/>
      <c r="AA629" s="5"/>
    </row>
    <row r="630" spans="1:27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4"/>
      <c r="W630" s="4"/>
      <c r="X630" s="4"/>
      <c r="Y630" s="4"/>
      <c r="Z630" s="4"/>
      <c r="AA630" s="5"/>
    </row>
    <row r="631" spans="1:27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4"/>
      <c r="W631" s="4"/>
      <c r="X631" s="4"/>
      <c r="Y631" s="4"/>
      <c r="Z631" s="4"/>
      <c r="AA631" s="5"/>
    </row>
    <row r="632" spans="1:27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4"/>
      <c r="W632" s="4"/>
      <c r="X632" s="4"/>
      <c r="Y632" s="4"/>
      <c r="Z632" s="4"/>
      <c r="AA632" s="5"/>
    </row>
    <row r="633" spans="1:27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4"/>
      <c r="W633" s="4"/>
      <c r="X633" s="4"/>
      <c r="Y633" s="4"/>
      <c r="Z633" s="4"/>
      <c r="AA633" s="5"/>
    </row>
    <row r="634" spans="1:27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4"/>
      <c r="W634" s="4"/>
      <c r="X634" s="4"/>
      <c r="Y634" s="4"/>
      <c r="Z634" s="4"/>
      <c r="AA634" s="5"/>
    </row>
    <row r="635" spans="1:27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4"/>
      <c r="W635" s="4"/>
      <c r="X635" s="4"/>
      <c r="Y635" s="4"/>
      <c r="Z635" s="4"/>
      <c r="AA635" s="5"/>
    </row>
    <row r="636" spans="1:27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4"/>
      <c r="W636" s="4"/>
      <c r="X636" s="4"/>
      <c r="Y636" s="4"/>
      <c r="Z636" s="4"/>
      <c r="AA636" s="5"/>
    </row>
    <row r="637" spans="1:2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4"/>
      <c r="W637" s="4"/>
      <c r="X637" s="4"/>
      <c r="Y637" s="4"/>
      <c r="Z637" s="4"/>
      <c r="AA637" s="5"/>
    </row>
    <row r="638" spans="1:27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4"/>
      <c r="W638" s="4"/>
      <c r="X638" s="4"/>
      <c r="Y638" s="4"/>
      <c r="Z638" s="4"/>
      <c r="AA638" s="5"/>
    </row>
    <row r="639" spans="1:27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4"/>
      <c r="W639" s="4"/>
      <c r="X639" s="4"/>
      <c r="Y639" s="4"/>
      <c r="Z639" s="4"/>
      <c r="AA639" s="5"/>
    </row>
    <row r="640" spans="1:27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4"/>
      <c r="W640" s="4"/>
      <c r="X640" s="4"/>
      <c r="Y640" s="4"/>
      <c r="Z640" s="4"/>
      <c r="AA640" s="5"/>
    </row>
    <row r="641" spans="1:27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4"/>
      <c r="W641" s="4"/>
      <c r="X641" s="4"/>
      <c r="Y641" s="4"/>
      <c r="Z641" s="4"/>
      <c r="AA641" s="5"/>
    </row>
    <row r="642" spans="1:27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4"/>
      <c r="W642" s="4"/>
      <c r="X642" s="4"/>
      <c r="Y642" s="4"/>
      <c r="Z642" s="4"/>
      <c r="AA642" s="5"/>
    </row>
    <row r="643" spans="1:27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4"/>
      <c r="W643" s="4"/>
      <c r="X643" s="4"/>
      <c r="Y643" s="4"/>
      <c r="Z643" s="4"/>
      <c r="AA643" s="5"/>
    </row>
    <row r="644" spans="1:27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4"/>
      <c r="W644" s="4"/>
      <c r="X644" s="4"/>
      <c r="Y644" s="4"/>
      <c r="Z644" s="4"/>
      <c r="AA644" s="5"/>
    </row>
    <row r="645" spans="1:27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4"/>
      <c r="W645" s="4"/>
      <c r="X645" s="4"/>
      <c r="Y645" s="4"/>
      <c r="Z645" s="4"/>
      <c r="AA645" s="5"/>
    </row>
    <row r="646" spans="1:27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4"/>
      <c r="W646" s="4"/>
      <c r="X646" s="4"/>
      <c r="Y646" s="4"/>
      <c r="Z646" s="4"/>
      <c r="AA646" s="5"/>
    </row>
    <row r="647" spans="1:2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4"/>
      <c r="W647" s="4"/>
      <c r="X647" s="4"/>
      <c r="Y647" s="4"/>
      <c r="Z647" s="4"/>
      <c r="AA647" s="5"/>
    </row>
    <row r="648" spans="1:27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4"/>
      <c r="W648" s="4"/>
      <c r="X648" s="4"/>
      <c r="Y648" s="4"/>
      <c r="Z648" s="4"/>
      <c r="AA648" s="5"/>
    </row>
    <row r="649" spans="1:27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4"/>
      <c r="W649" s="4"/>
      <c r="X649" s="4"/>
      <c r="Y649" s="4"/>
      <c r="Z649" s="4"/>
      <c r="AA649" s="5"/>
    </row>
    <row r="650" spans="1:27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4"/>
      <c r="W650" s="4"/>
      <c r="X650" s="4"/>
      <c r="Y650" s="4"/>
      <c r="Z650" s="4"/>
      <c r="AA650" s="5"/>
    </row>
    <row r="651" spans="1:27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4"/>
      <c r="W651" s="4"/>
      <c r="X651" s="4"/>
      <c r="Y651" s="4"/>
      <c r="Z651" s="4"/>
      <c r="AA651" s="5"/>
    </row>
    <row r="652" spans="1:27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4"/>
      <c r="W652" s="4"/>
      <c r="X652" s="4"/>
      <c r="Y652" s="4"/>
      <c r="Z652" s="4"/>
      <c r="AA652" s="5"/>
    </row>
    <row r="653" spans="1:27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4"/>
      <c r="W653" s="4"/>
      <c r="X653" s="4"/>
      <c r="Y653" s="4"/>
      <c r="Z653" s="4"/>
      <c r="AA653" s="5"/>
    </row>
    <row r="654" spans="1:27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4"/>
      <c r="W654" s="4"/>
      <c r="X654" s="4"/>
      <c r="Y654" s="4"/>
      <c r="Z654" s="4"/>
      <c r="AA654" s="5"/>
    </row>
    <row r="655" spans="1:27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4"/>
      <c r="W655" s="4"/>
      <c r="X655" s="4"/>
      <c r="Y655" s="4"/>
      <c r="Z655" s="4"/>
      <c r="AA655" s="5"/>
    </row>
    <row r="656" spans="1:27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4"/>
      <c r="W656" s="4"/>
      <c r="X656" s="4"/>
      <c r="Y656" s="4"/>
      <c r="Z656" s="4"/>
      <c r="AA656" s="5"/>
    </row>
    <row r="657" spans="1:2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4"/>
      <c r="W657" s="4"/>
      <c r="X657" s="4"/>
      <c r="Y657" s="4"/>
      <c r="Z657" s="4"/>
      <c r="AA657" s="5"/>
    </row>
    <row r="658" spans="1:27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4"/>
      <c r="W658" s="4"/>
      <c r="X658" s="4"/>
      <c r="Y658" s="4"/>
      <c r="Z658" s="4"/>
      <c r="AA658" s="5"/>
    </row>
    <row r="659" spans="1:27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4"/>
      <c r="W659" s="4"/>
      <c r="X659" s="4"/>
      <c r="Y659" s="4"/>
      <c r="Z659" s="4"/>
      <c r="AA659" s="5"/>
    </row>
    <row r="660" spans="1:27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4"/>
      <c r="W660" s="4"/>
      <c r="X660" s="4"/>
      <c r="Y660" s="4"/>
      <c r="Z660" s="4"/>
      <c r="AA660" s="5"/>
    </row>
    <row r="661" spans="1:27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4"/>
      <c r="W661" s="4"/>
      <c r="X661" s="4"/>
      <c r="Y661" s="4"/>
      <c r="Z661" s="4"/>
      <c r="AA661" s="5"/>
    </row>
    <row r="662" spans="1:27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4"/>
      <c r="W662" s="4"/>
      <c r="X662" s="4"/>
      <c r="Y662" s="4"/>
      <c r="Z662" s="4"/>
      <c r="AA662" s="5"/>
    </row>
    <row r="663" spans="1:27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4"/>
      <c r="W663" s="4"/>
      <c r="X663" s="4"/>
      <c r="Y663" s="4"/>
      <c r="Z663" s="4"/>
      <c r="AA663" s="5"/>
    </row>
    <row r="664" spans="1:27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4"/>
      <c r="W664" s="4"/>
      <c r="X664" s="4"/>
      <c r="Y664" s="4"/>
      <c r="Z664" s="4"/>
      <c r="AA664" s="5"/>
    </row>
    <row r="665" spans="1:27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4"/>
      <c r="W665" s="4"/>
      <c r="X665" s="4"/>
      <c r="Y665" s="4"/>
      <c r="Z665" s="4"/>
      <c r="AA665" s="5"/>
    </row>
    <row r="666" spans="1:27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4"/>
      <c r="W666" s="4"/>
      <c r="X666" s="4"/>
      <c r="Y666" s="4"/>
      <c r="Z666" s="4"/>
      <c r="AA666" s="5"/>
    </row>
    <row r="667" spans="1:2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4"/>
      <c r="W667" s="4"/>
      <c r="X667" s="4"/>
      <c r="Y667" s="4"/>
      <c r="Z667" s="4"/>
      <c r="AA667" s="5"/>
    </row>
    <row r="668" spans="1:27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4"/>
      <c r="W668" s="4"/>
      <c r="X668" s="4"/>
      <c r="Y668" s="4"/>
      <c r="Z668" s="4"/>
      <c r="AA668" s="5"/>
    </row>
    <row r="669" spans="1:27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4"/>
      <c r="W669" s="4"/>
      <c r="X669" s="4"/>
      <c r="Y669" s="4"/>
      <c r="Z669" s="4"/>
      <c r="AA669" s="5"/>
    </row>
    <row r="670" spans="1:27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4"/>
      <c r="W670" s="4"/>
      <c r="X670" s="4"/>
      <c r="Y670" s="4"/>
      <c r="Z670" s="4"/>
      <c r="AA670" s="5"/>
    </row>
    <row r="671" spans="1:27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4"/>
      <c r="W671" s="4"/>
      <c r="X671" s="4"/>
      <c r="Y671" s="4"/>
      <c r="Z671" s="4"/>
      <c r="AA671" s="5"/>
    </row>
    <row r="672" spans="1:27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4"/>
      <c r="W672" s="4"/>
      <c r="X672" s="4"/>
      <c r="Y672" s="4"/>
      <c r="Z672" s="4"/>
      <c r="AA672" s="5"/>
    </row>
    <row r="673" spans="1:27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4"/>
      <c r="W673" s="4"/>
      <c r="X673" s="4"/>
      <c r="Y673" s="4"/>
      <c r="Z673" s="4"/>
      <c r="AA673" s="5"/>
    </row>
    <row r="674" spans="1:27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4"/>
      <c r="W674" s="4"/>
      <c r="X674" s="4"/>
      <c r="Y674" s="4"/>
      <c r="Z674" s="4"/>
      <c r="AA674" s="5"/>
    </row>
    <row r="675" spans="1:27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4"/>
      <c r="W675" s="4"/>
      <c r="X675" s="4"/>
      <c r="Y675" s="4"/>
      <c r="Z675" s="4"/>
      <c r="AA675" s="5"/>
    </row>
    <row r="676" spans="1:27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4"/>
      <c r="W676" s="4"/>
      <c r="X676" s="4"/>
      <c r="Y676" s="4"/>
      <c r="Z676" s="4"/>
      <c r="AA676" s="5"/>
    </row>
    <row r="677" spans="1:2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4"/>
      <c r="W677" s="4"/>
      <c r="X677" s="4"/>
      <c r="Y677" s="4"/>
      <c r="Z677" s="4"/>
      <c r="AA677" s="5"/>
    </row>
    <row r="678" spans="1:27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4"/>
      <c r="W678" s="4"/>
      <c r="X678" s="4"/>
      <c r="Y678" s="4"/>
      <c r="Z678" s="4"/>
      <c r="AA678" s="5"/>
    </row>
    <row r="679" spans="1:27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4"/>
      <c r="W679" s="4"/>
      <c r="X679" s="4"/>
      <c r="Y679" s="4"/>
      <c r="Z679" s="4"/>
      <c r="AA679" s="5"/>
    </row>
    <row r="680" spans="1:27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4"/>
      <c r="W680" s="4"/>
      <c r="X680" s="4"/>
      <c r="Y680" s="4"/>
      <c r="Z680" s="4"/>
      <c r="AA680" s="5"/>
    </row>
    <row r="681" spans="1:27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4"/>
      <c r="W681" s="4"/>
      <c r="X681" s="4"/>
      <c r="Y681" s="4"/>
      <c r="Z681" s="4"/>
      <c r="AA681" s="5"/>
    </row>
    <row r="682" spans="1:27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4"/>
      <c r="W682" s="4"/>
      <c r="X682" s="4"/>
      <c r="Y682" s="4"/>
      <c r="Z682" s="4"/>
      <c r="AA682" s="5"/>
    </row>
    <row r="683" spans="1:27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4"/>
      <c r="W683" s="4"/>
      <c r="X683" s="4"/>
      <c r="Y683" s="4"/>
      <c r="Z683" s="4"/>
      <c r="AA683" s="5"/>
    </row>
    <row r="684" spans="1:27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4"/>
      <c r="W684" s="4"/>
      <c r="X684" s="4"/>
      <c r="Y684" s="4"/>
      <c r="Z684" s="4"/>
      <c r="AA684" s="5"/>
    </row>
    <row r="685" spans="1:27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4"/>
      <c r="W685" s="4"/>
      <c r="X685" s="4"/>
      <c r="Y685" s="4"/>
      <c r="Z685" s="4"/>
      <c r="AA685" s="5"/>
    </row>
    <row r="686" spans="1:27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4"/>
      <c r="W686" s="4"/>
      <c r="X686" s="4"/>
      <c r="Y686" s="4"/>
      <c r="Z686" s="4"/>
      <c r="AA686" s="5"/>
    </row>
    <row r="687" spans="1:2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4"/>
      <c r="W687" s="4"/>
      <c r="X687" s="4"/>
      <c r="Y687" s="4"/>
      <c r="Z687" s="4"/>
      <c r="AA687" s="5"/>
    </row>
    <row r="688" spans="1:27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4"/>
      <c r="W688" s="4"/>
      <c r="X688" s="4"/>
      <c r="Y688" s="4"/>
      <c r="Z688" s="4"/>
      <c r="AA688" s="5"/>
    </row>
    <row r="689" spans="1:27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4"/>
      <c r="W689" s="4"/>
      <c r="X689" s="4"/>
      <c r="Y689" s="4"/>
      <c r="Z689" s="4"/>
      <c r="AA689" s="5"/>
    </row>
    <row r="690" spans="1:27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4"/>
      <c r="W690" s="4"/>
      <c r="X690" s="4"/>
      <c r="Y690" s="4"/>
      <c r="Z690" s="4"/>
      <c r="AA690" s="5"/>
    </row>
    <row r="691" spans="1:27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4"/>
      <c r="W691" s="4"/>
      <c r="X691" s="4"/>
      <c r="Y691" s="4"/>
      <c r="Z691" s="4"/>
      <c r="AA691" s="5"/>
    </row>
    <row r="692" spans="1:27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4"/>
      <c r="W692" s="4"/>
      <c r="X692" s="4"/>
      <c r="Y692" s="4"/>
      <c r="Z692" s="4"/>
      <c r="AA692" s="5"/>
    </row>
    <row r="693" spans="1:27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4"/>
      <c r="W693" s="4"/>
      <c r="X693" s="4"/>
      <c r="Y693" s="4"/>
      <c r="Z693" s="4"/>
      <c r="AA693" s="5"/>
    </row>
    <row r="694" spans="1:27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4"/>
      <c r="W694" s="4"/>
      <c r="X694" s="4"/>
      <c r="Y694" s="4"/>
      <c r="Z694" s="4"/>
      <c r="AA694" s="5"/>
    </row>
    <row r="695" spans="1:27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4"/>
      <c r="W695" s="4"/>
      <c r="X695" s="4"/>
      <c r="Y695" s="4"/>
      <c r="Z695" s="4"/>
      <c r="AA695" s="5"/>
    </row>
    <row r="696" spans="1:27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4"/>
      <c r="W696" s="4"/>
      <c r="X696" s="4"/>
      <c r="Y696" s="4"/>
      <c r="Z696" s="4"/>
      <c r="AA696" s="5"/>
    </row>
    <row r="697" spans="1:2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4"/>
      <c r="W697" s="4"/>
      <c r="X697" s="4"/>
      <c r="Y697" s="4"/>
      <c r="Z697" s="4"/>
      <c r="AA697" s="5"/>
    </row>
    <row r="698" spans="1:27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4"/>
      <c r="W698" s="4"/>
      <c r="X698" s="4"/>
      <c r="Y698" s="4"/>
      <c r="Z698" s="4"/>
      <c r="AA698" s="5"/>
    </row>
    <row r="699" spans="1:27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4"/>
      <c r="W699" s="4"/>
      <c r="X699" s="4"/>
      <c r="Y699" s="4"/>
      <c r="Z699" s="4"/>
      <c r="AA699" s="5"/>
    </row>
    <row r="700" spans="1:27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4"/>
      <c r="W700" s="4"/>
      <c r="X700" s="4"/>
      <c r="Y700" s="4"/>
      <c r="Z700" s="4"/>
      <c r="AA700" s="5"/>
    </row>
    <row r="701" spans="1:27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4"/>
      <c r="W701" s="4"/>
      <c r="X701" s="4"/>
      <c r="Y701" s="4"/>
      <c r="Z701" s="4"/>
      <c r="AA701" s="5"/>
    </row>
    <row r="702" spans="1:27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4"/>
      <c r="W702" s="4"/>
      <c r="X702" s="4"/>
      <c r="Y702" s="4"/>
      <c r="Z702" s="4"/>
      <c r="AA702" s="5"/>
    </row>
    <row r="703" spans="1:27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4"/>
      <c r="W703" s="4"/>
      <c r="X703" s="4"/>
      <c r="Y703" s="4"/>
      <c r="Z703" s="4"/>
      <c r="AA703" s="5"/>
    </row>
    <row r="704" spans="1:27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4"/>
      <c r="W704" s="4"/>
      <c r="X704" s="4"/>
      <c r="Y704" s="4"/>
      <c r="Z704" s="4"/>
      <c r="AA704" s="5"/>
    </row>
    <row r="705" spans="1:27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4"/>
      <c r="W705" s="4"/>
      <c r="X705" s="4"/>
      <c r="Y705" s="4"/>
      <c r="Z705" s="4"/>
      <c r="AA705" s="5"/>
    </row>
    <row r="706" spans="1:27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4"/>
      <c r="W706" s="4"/>
      <c r="X706" s="4"/>
      <c r="Y706" s="4"/>
      <c r="Z706" s="4"/>
      <c r="AA706" s="5"/>
    </row>
    <row r="707" spans="1:2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4"/>
      <c r="W707" s="4"/>
      <c r="X707" s="4"/>
      <c r="Y707" s="4"/>
      <c r="Z707" s="4"/>
      <c r="AA707" s="5"/>
    </row>
    <row r="708" spans="1:27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4"/>
      <c r="W708" s="4"/>
      <c r="X708" s="4"/>
      <c r="Y708" s="4"/>
      <c r="Z708" s="4"/>
      <c r="AA708" s="5"/>
    </row>
    <row r="709" spans="1:27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4"/>
      <c r="W709" s="4"/>
      <c r="X709" s="4"/>
      <c r="Y709" s="4"/>
      <c r="Z709" s="4"/>
      <c r="AA709" s="5"/>
    </row>
    <row r="710" spans="1:27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4"/>
      <c r="W710" s="4"/>
      <c r="X710" s="4"/>
      <c r="Y710" s="4"/>
      <c r="Z710" s="4"/>
      <c r="AA710" s="5"/>
    </row>
    <row r="711" spans="1:27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4"/>
      <c r="W711" s="4"/>
      <c r="X711" s="4"/>
      <c r="Y711" s="4"/>
      <c r="Z711" s="4"/>
      <c r="AA711" s="5"/>
    </row>
    <row r="712" spans="1:27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4"/>
      <c r="W712" s="4"/>
      <c r="X712" s="4"/>
      <c r="Y712" s="4"/>
      <c r="Z712" s="4"/>
      <c r="AA712" s="5"/>
    </row>
    <row r="713" spans="1:27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4"/>
      <c r="W713" s="4"/>
      <c r="X713" s="4"/>
      <c r="Y713" s="4"/>
      <c r="Z713" s="4"/>
      <c r="AA713" s="5"/>
    </row>
    <row r="714" spans="1:27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4"/>
      <c r="W714" s="4"/>
      <c r="X714" s="4"/>
      <c r="Y714" s="4"/>
      <c r="Z714" s="4"/>
      <c r="AA714" s="5"/>
    </row>
    <row r="715" spans="1:27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4"/>
      <c r="W715" s="4"/>
      <c r="X715" s="4"/>
      <c r="Y715" s="4"/>
      <c r="Z715" s="4"/>
      <c r="AA715" s="5"/>
    </row>
    <row r="716" spans="1:27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4"/>
      <c r="W716" s="4"/>
      <c r="X716" s="4"/>
      <c r="Y716" s="4"/>
      <c r="Z716" s="4"/>
      <c r="AA716" s="5"/>
    </row>
    <row r="717" spans="1:2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4"/>
      <c r="W717" s="4"/>
      <c r="X717" s="4"/>
      <c r="Y717" s="4"/>
      <c r="Z717" s="4"/>
      <c r="AA717" s="5"/>
    </row>
    <row r="718" spans="1:27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4"/>
      <c r="W718" s="4"/>
      <c r="X718" s="4"/>
      <c r="Y718" s="4"/>
      <c r="Z718" s="4"/>
      <c r="AA718" s="5"/>
    </row>
    <row r="719" spans="1:27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4"/>
      <c r="W719" s="4"/>
      <c r="X719" s="4"/>
      <c r="Y719" s="4"/>
      <c r="Z719" s="4"/>
      <c r="AA719" s="5"/>
    </row>
    <row r="720" spans="1:27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4"/>
      <c r="W720" s="4"/>
      <c r="X720" s="4"/>
      <c r="Y720" s="4"/>
      <c r="Z720" s="4"/>
      <c r="AA720" s="5"/>
    </row>
    <row r="721" spans="1:27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4"/>
      <c r="W721" s="4"/>
      <c r="X721" s="4"/>
      <c r="Y721" s="4"/>
      <c r="Z721" s="4"/>
      <c r="AA721" s="5"/>
    </row>
    <row r="722" spans="1:27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4"/>
      <c r="W722" s="4"/>
      <c r="X722" s="4"/>
      <c r="Y722" s="4"/>
      <c r="Z722" s="4"/>
      <c r="AA722" s="5"/>
    </row>
    <row r="723" spans="1:27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4"/>
      <c r="W723" s="4"/>
      <c r="X723" s="4"/>
      <c r="Y723" s="4"/>
      <c r="Z723" s="4"/>
      <c r="AA723" s="5"/>
    </row>
    <row r="724" spans="1:27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4"/>
      <c r="W724" s="4"/>
      <c r="X724" s="4"/>
      <c r="Y724" s="4"/>
      <c r="Z724" s="4"/>
      <c r="AA724" s="5"/>
    </row>
    <row r="725" spans="1:27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4"/>
      <c r="W725" s="4"/>
      <c r="X725" s="4"/>
      <c r="Y725" s="4"/>
      <c r="Z725" s="4"/>
      <c r="AA725" s="5"/>
    </row>
    <row r="726" spans="1:27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4"/>
      <c r="W726" s="4"/>
      <c r="X726" s="4"/>
      <c r="Y726" s="4"/>
      <c r="Z726" s="4"/>
      <c r="AA726" s="5"/>
    </row>
    <row r="727" spans="1: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4"/>
      <c r="W727" s="4"/>
      <c r="X727" s="4"/>
      <c r="Y727" s="4"/>
      <c r="Z727" s="4"/>
      <c r="AA727" s="5"/>
    </row>
    <row r="728" spans="1:27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4"/>
      <c r="W728" s="4"/>
      <c r="X728" s="4"/>
      <c r="Y728" s="4"/>
      <c r="Z728" s="4"/>
      <c r="AA728" s="5"/>
    </row>
    <row r="729" spans="1:27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4"/>
      <c r="W729" s="4"/>
      <c r="X729" s="4"/>
      <c r="Y729" s="4"/>
      <c r="Z729" s="4"/>
      <c r="AA729" s="5"/>
    </row>
    <row r="730" spans="1:27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4"/>
      <c r="W730" s="4"/>
      <c r="X730" s="4"/>
      <c r="Y730" s="4"/>
      <c r="Z730" s="4"/>
      <c r="AA730" s="5"/>
    </row>
    <row r="731" spans="1:27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4"/>
      <c r="W731" s="4"/>
      <c r="X731" s="4"/>
      <c r="Y731" s="4"/>
      <c r="Z731" s="4"/>
      <c r="AA731" s="5"/>
    </row>
    <row r="732" spans="1:27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4"/>
      <c r="W732" s="4"/>
      <c r="X732" s="4"/>
      <c r="Y732" s="4"/>
      <c r="Z732" s="4"/>
      <c r="AA732" s="5"/>
    </row>
    <row r="733" spans="1:27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4"/>
      <c r="W733" s="4"/>
      <c r="X733" s="4"/>
      <c r="Y733" s="4"/>
      <c r="Z733" s="4"/>
      <c r="AA733" s="5"/>
    </row>
    <row r="734" spans="1:27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4"/>
      <c r="W734" s="4"/>
      <c r="X734" s="4"/>
      <c r="Y734" s="4"/>
      <c r="Z734" s="4"/>
      <c r="AA734" s="5"/>
    </row>
    <row r="735" spans="1:27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4"/>
      <c r="W735" s="4"/>
      <c r="X735" s="4"/>
      <c r="Y735" s="4"/>
      <c r="Z735" s="4"/>
      <c r="AA735" s="5"/>
    </row>
    <row r="736" spans="1:27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4"/>
      <c r="W736" s="4"/>
      <c r="X736" s="4"/>
      <c r="Y736" s="4"/>
      <c r="Z736" s="4"/>
      <c r="AA736" s="5"/>
    </row>
    <row r="737" spans="1:2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4"/>
      <c r="W737" s="4"/>
      <c r="X737" s="4"/>
      <c r="Y737" s="4"/>
      <c r="Z737" s="4"/>
      <c r="AA737" s="5"/>
    </row>
    <row r="738" spans="1:27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4"/>
      <c r="W738" s="4"/>
      <c r="X738" s="4"/>
      <c r="Y738" s="4"/>
      <c r="Z738" s="4"/>
      <c r="AA738" s="5"/>
    </row>
    <row r="739" spans="1:27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4"/>
      <c r="W739" s="4"/>
      <c r="X739" s="4"/>
      <c r="Y739" s="4"/>
      <c r="Z739" s="4"/>
      <c r="AA739" s="5"/>
    </row>
    <row r="740" spans="1:27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4"/>
      <c r="W740" s="4"/>
      <c r="X740" s="4"/>
      <c r="Y740" s="4"/>
      <c r="Z740" s="4"/>
      <c r="AA740" s="5"/>
    </row>
    <row r="741" spans="1:27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4"/>
      <c r="W741" s="4"/>
      <c r="X741" s="4"/>
      <c r="Y741" s="4"/>
      <c r="Z741" s="4"/>
      <c r="AA741" s="5"/>
    </row>
    <row r="742" spans="1:27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4"/>
      <c r="W742" s="4"/>
      <c r="X742" s="4"/>
      <c r="Y742" s="4"/>
      <c r="Z742" s="4"/>
      <c r="AA742" s="5"/>
    </row>
    <row r="743" spans="1:27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4"/>
      <c r="W743" s="4"/>
      <c r="X743" s="4"/>
      <c r="Y743" s="4"/>
      <c r="Z743" s="4"/>
      <c r="AA743" s="5"/>
    </row>
    <row r="744" spans="1:27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4"/>
      <c r="W744" s="4"/>
      <c r="X744" s="4"/>
      <c r="Y744" s="4"/>
      <c r="Z744" s="4"/>
      <c r="AA744" s="5"/>
    </row>
    <row r="745" spans="1:27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4"/>
      <c r="W745" s="4"/>
      <c r="X745" s="4"/>
      <c r="Y745" s="4"/>
      <c r="Z745" s="4"/>
      <c r="AA745" s="5"/>
    </row>
    <row r="746" spans="1:27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4"/>
      <c r="W746" s="4"/>
      <c r="X746" s="4"/>
      <c r="Y746" s="4"/>
      <c r="Z746" s="4"/>
      <c r="AA746" s="5"/>
    </row>
    <row r="747" spans="1:2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4"/>
      <c r="W747" s="4"/>
      <c r="X747" s="4"/>
      <c r="Y747" s="4"/>
      <c r="Z747" s="4"/>
      <c r="AA747" s="5"/>
    </row>
    <row r="748" spans="1:27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4"/>
      <c r="W748" s="4"/>
      <c r="X748" s="4"/>
      <c r="Y748" s="4"/>
      <c r="Z748" s="4"/>
      <c r="AA748" s="5"/>
    </row>
    <row r="749" spans="1:27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4"/>
      <c r="W749" s="4"/>
      <c r="X749" s="4"/>
      <c r="Y749" s="4"/>
      <c r="Z749" s="4"/>
      <c r="AA749" s="5"/>
    </row>
    <row r="750" spans="1:27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4"/>
      <c r="W750" s="4"/>
      <c r="X750" s="4"/>
      <c r="Y750" s="4"/>
      <c r="Z750" s="4"/>
      <c r="AA750" s="5"/>
    </row>
    <row r="751" spans="1:27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4"/>
      <c r="W751" s="4"/>
      <c r="X751" s="4"/>
      <c r="Y751" s="4"/>
      <c r="Z751" s="4"/>
      <c r="AA751" s="5"/>
    </row>
    <row r="752" spans="1:27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4"/>
      <c r="W752" s="4"/>
      <c r="X752" s="4"/>
      <c r="Y752" s="4"/>
      <c r="Z752" s="4"/>
      <c r="AA752" s="5"/>
    </row>
    <row r="753" spans="1:27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4"/>
      <c r="W753" s="4"/>
      <c r="X753" s="4"/>
      <c r="Y753" s="4"/>
      <c r="Z753" s="4"/>
      <c r="AA753" s="5"/>
    </row>
    <row r="754" spans="1:27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4"/>
      <c r="W754" s="4"/>
      <c r="X754" s="4"/>
      <c r="Y754" s="4"/>
      <c r="Z754" s="4"/>
      <c r="AA754" s="5"/>
    </row>
    <row r="755" spans="1:27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4"/>
      <c r="W755" s="4"/>
      <c r="X755" s="4"/>
      <c r="Y755" s="4"/>
      <c r="Z755" s="4"/>
      <c r="AA755" s="5"/>
    </row>
    <row r="756" spans="1:27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4"/>
      <c r="W756" s="4"/>
      <c r="X756" s="4"/>
      <c r="Y756" s="4"/>
      <c r="Z756" s="4"/>
      <c r="AA756" s="5"/>
    </row>
    <row r="757" spans="1:2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4"/>
      <c r="W757" s="4"/>
      <c r="X757" s="4"/>
      <c r="Y757" s="4"/>
      <c r="Z757" s="4"/>
      <c r="AA757" s="5"/>
    </row>
    <row r="758" spans="1:27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4"/>
      <c r="W758" s="4"/>
      <c r="X758" s="4"/>
      <c r="Y758" s="4"/>
      <c r="Z758" s="4"/>
      <c r="AA758" s="5"/>
    </row>
    <row r="759" spans="1:27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4"/>
      <c r="W759" s="4"/>
      <c r="X759" s="4"/>
      <c r="Y759" s="4"/>
      <c r="Z759" s="4"/>
      <c r="AA759" s="5"/>
    </row>
    <row r="760" spans="1:27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4"/>
      <c r="W760" s="4"/>
      <c r="X760" s="4"/>
      <c r="Y760" s="4"/>
      <c r="Z760" s="4"/>
      <c r="AA760" s="5"/>
    </row>
    <row r="761" spans="1:27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4"/>
      <c r="W761" s="4"/>
      <c r="X761" s="4"/>
      <c r="Y761" s="4"/>
      <c r="Z761" s="4"/>
      <c r="AA761" s="5"/>
    </row>
    <row r="762" spans="1:27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4"/>
      <c r="W762" s="4"/>
      <c r="X762" s="4"/>
      <c r="Y762" s="4"/>
      <c r="Z762" s="4"/>
      <c r="AA762" s="5"/>
    </row>
    <row r="763" spans="1:27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4"/>
      <c r="W763" s="4"/>
      <c r="X763" s="4"/>
      <c r="Y763" s="4"/>
      <c r="Z763" s="4"/>
      <c r="AA763" s="5"/>
    </row>
    <row r="764" spans="1:27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4"/>
      <c r="W764" s="4"/>
      <c r="X764" s="4"/>
      <c r="Y764" s="4"/>
      <c r="Z764" s="4"/>
      <c r="AA764" s="5"/>
    </row>
    <row r="765" spans="1:27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4"/>
      <c r="W765" s="4"/>
      <c r="X765" s="4"/>
      <c r="Y765" s="4"/>
      <c r="Z765" s="4"/>
      <c r="AA765" s="5"/>
    </row>
    <row r="766" spans="1:27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4"/>
      <c r="W766" s="4"/>
      <c r="X766" s="4"/>
      <c r="Y766" s="4"/>
      <c r="Z766" s="4"/>
      <c r="AA766" s="5"/>
    </row>
    <row r="767" spans="1:2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4"/>
      <c r="W767" s="4"/>
      <c r="X767" s="4"/>
      <c r="Y767" s="4"/>
      <c r="Z767" s="4"/>
      <c r="AA767" s="5"/>
    </row>
    <row r="768" spans="1:27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4"/>
      <c r="W768" s="4"/>
      <c r="X768" s="4"/>
      <c r="Y768" s="4"/>
      <c r="Z768" s="4"/>
      <c r="AA768" s="5"/>
    </row>
    <row r="769" spans="1:27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4"/>
      <c r="W769" s="4"/>
      <c r="X769" s="4"/>
      <c r="Y769" s="4"/>
      <c r="Z769" s="4"/>
      <c r="AA769" s="5"/>
    </row>
    <row r="770" spans="1:27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4"/>
      <c r="W770" s="4"/>
      <c r="X770" s="4"/>
      <c r="Y770" s="4"/>
      <c r="Z770" s="4"/>
      <c r="AA770" s="5"/>
    </row>
    <row r="771" spans="1:27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4"/>
      <c r="W771" s="4"/>
      <c r="X771" s="4"/>
      <c r="Y771" s="4"/>
      <c r="Z771" s="4"/>
      <c r="AA771" s="5"/>
    </row>
    <row r="772" spans="1:27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4"/>
      <c r="W772" s="4"/>
      <c r="X772" s="4"/>
      <c r="Y772" s="4"/>
      <c r="Z772" s="4"/>
      <c r="AA772" s="5"/>
    </row>
    <row r="773" spans="1:27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4"/>
      <c r="W773" s="4"/>
      <c r="X773" s="4"/>
      <c r="Y773" s="4"/>
      <c r="Z773" s="4"/>
      <c r="AA773" s="5"/>
    </row>
    <row r="774" spans="1:27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4"/>
      <c r="W774" s="4"/>
      <c r="X774" s="4"/>
      <c r="Y774" s="4"/>
      <c r="Z774" s="4"/>
      <c r="AA774" s="5"/>
    </row>
    <row r="775" spans="1:27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4"/>
      <c r="W775" s="4"/>
      <c r="X775" s="4"/>
      <c r="Y775" s="4"/>
      <c r="Z775" s="4"/>
      <c r="AA775" s="5"/>
    </row>
    <row r="776" spans="1:27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4"/>
      <c r="W776" s="4"/>
      <c r="X776" s="4"/>
      <c r="Y776" s="4"/>
      <c r="Z776" s="4"/>
      <c r="AA776" s="5"/>
    </row>
    <row r="777" spans="1:2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4"/>
      <c r="W777" s="4"/>
      <c r="X777" s="4"/>
      <c r="Y777" s="4"/>
      <c r="Z777" s="4"/>
      <c r="AA777" s="5"/>
    </row>
    <row r="778" spans="1:27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4"/>
      <c r="W778" s="4"/>
      <c r="X778" s="4"/>
      <c r="Y778" s="4"/>
      <c r="Z778" s="4"/>
      <c r="AA778" s="5"/>
    </row>
    <row r="779" spans="1:27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4"/>
      <c r="W779" s="4"/>
      <c r="X779" s="4"/>
      <c r="Y779" s="4"/>
      <c r="Z779" s="4"/>
      <c r="AA779" s="5"/>
    </row>
    <row r="780" spans="1:27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4"/>
      <c r="W780" s="4"/>
      <c r="X780" s="4"/>
      <c r="Y780" s="4"/>
      <c r="Z780" s="4"/>
      <c r="AA780" s="5"/>
    </row>
    <row r="781" spans="1:27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4"/>
      <c r="W781" s="4"/>
      <c r="X781" s="4"/>
      <c r="Y781" s="4"/>
      <c r="Z781" s="4"/>
      <c r="AA781" s="5"/>
    </row>
    <row r="782" spans="1:27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4"/>
      <c r="W782" s="4"/>
      <c r="X782" s="4"/>
      <c r="Y782" s="4"/>
      <c r="Z782" s="4"/>
      <c r="AA782" s="5"/>
    </row>
    <row r="783" spans="1:27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4"/>
      <c r="W783" s="4"/>
      <c r="X783" s="4"/>
      <c r="Y783" s="4"/>
      <c r="Z783" s="4"/>
      <c r="AA783" s="5"/>
    </row>
    <row r="784" spans="1:27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4"/>
      <c r="W784" s="4"/>
      <c r="X784" s="4"/>
      <c r="Y784" s="4"/>
      <c r="Z784" s="4"/>
      <c r="AA784" s="5"/>
    </row>
    <row r="785" spans="1:27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4"/>
      <c r="W785" s="4"/>
      <c r="X785" s="4"/>
      <c r="Y785" s="4"/>
      <c r="Z785" s="4"/>
      <c r="AA785" s="5"/>
    </row>
    <row r="786" spans="1:27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4"/>
      <c r="W786" s="4"/>
      <c r="X786" s="4"/>
      <c r="Y786" s="4"/>
      <c r="Z786" s="4"/>
      <c r="AA786" s="5"/>
    </row>
    <row r="787" spans="1:2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4"/>
      <c r="W787" s="4"/>
      <c r="X787" s="4"/>
      <c r="Y787" s="4"/>
      <c r="Z787" s="4"/>
      <c r="AA787" s="5"/>
    </row>
    <row r="788" spans="1:27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4"/>
      <c r="W788" s="4"/>
      <c r="X788" s="4"/>
      <c r="Y788" s="4"/>
      <c r="Z788" s="4"/>
      <c r="AA788" s="5"/>
    </row>
    <row r="789" spans="1:27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4"/>
      <c r="W789" s="4"/>
      <c r="X789" s="4"/>
      <c r="Y789" s="4"/>
      <c r="Z789" s="4"/>
      <c r="AA789" s="5"/>
    </row>
    <row r="790" spans="1:27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4"/>
      <c r="W790" s="4"/>
      <c r="X790" s="4"/>
      <c r="Y790" s="4"/>
      <c r="Z790" s="4"/>
      <c r="AA790" s="5"/>
    </row>
    <row r="791" spans="1:27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4"/>
      <c r="W791" s="4"/>
      <c r="X791" s="4"/>
      <c r="Y791" s="4"/>
      <c r="Z791" s="4"/>
      <c r="AA791" s="5"/>
    </row>
    <row r="792" spans="1:27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4"/>
      <c r="W792" s="4"/>
      <c r="X792" s="4"/>
      <c r="Y792" s="4"/>
      <c r="Z792" s="4"/>
      <c r="AA792" s="5"/>
    </row>
    <row r="793" spans="1:27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4"/>
      <c r="W793" s="4"/>
      <c r="X793" s="4"/>
      <c r="Y793" s="4"/>
      <c r="Z793" s="4"/>
      <c r="AA793" s="5"/>
    </row>
    <row r="794" spans="1:27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4"/>
      <c r="W794" s="4"/>
      <c r="X794" s="4"/>
      <c r="Y794" s="4"/>
      <c r="Z794" s="4"/>
      <c r="AA794" s="5"/>
    </row>
    <row r="795" spans="1:27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4"/>
      <c r="W795" s="4"/>
      <c r="X795" s="4"/>
      <c r="Y795" s="4"/>
      <c r="Z795" s="4"/>
      <c r="AA795" s="5"/>
    </row>
    <row r="796" spans="1:27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4"/>
      <c r="W796" s="4"/>
      <c r="X796" s="4"/>
      <c r="Y796" s="4"/>
      <c r="Z796" s="4"/>
      <c r="AA796" s="5"/>
    </row>
    <row r="797" spans="1:2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4"/>
      <c r="W797" s="4"/>
      <c r="X797" s="4"/>
      <c r="Y797" s="4"/>
      <c r="Z797" s="4"/>
      <c r="AA797" s="5"/>
    </row>
    <row r="798" spans="1:27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4"/>
      <c r="W798" s="4"/>
      <c r="X798" s="4"/>
      <c r="Y798" s="4"/>
      <c r="Z798" s="4"/>
      <c r="AA798" s="5"/>
    </row>
    <row r="799" spans="1:27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4"/>
      <c r="W799" s="4"/>
      <c r="X799" s="4"/>
      <c r="Y799" s="4"/>
      <c r="Z799" s="4"/>
      <c r="AA799" s="5"/>
    </row>
    <row r="800" spans="1:27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4"/>
      <c r="W800" s="4"/>
      <c r="X800" s="4"/>
      <c r="Y800" s="4"/>
      <c r="Z800" s="4"/>
      <c r="AA800" s="5"/>
    </row>
    <row r="801" spans="1:27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4"/>
      <c r="W801" s="4"/>
      <c r="X801" s="4"/>
      <c r="Y801" s="4"/>
      <c r="Z801" s="4"/>
      <c r="AA801" s="5"/>
    </row>
    <row r="802" spans="1:27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4"/>
      <c r="W802" s="4"/>
      <c r="X802" s="4"/>
      <c r="Y802" s="4"/>
      <c r="Z802" s="4"/>
      <c r="AA802" s="5"/>
    </row>
    <row r="803" spans="1:27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4"/>
      <c r="W803" s="4"/>
      <c r="X803" s="4"/>
      <c r="Y803" s="4"/>
      <c r="Z803" s="4"/>
      <c r="AA803" s="5"/>
    </row>
    <row r="804" spans="1:27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4"/>
      <c r="W804" s="4"/>
      <c r="X804" s="4"/>
      <c r="Y804" s="4"/>
      <c r="Z804" s="4"/>
      <c r="AA804" s="5"/>
    </row>
    <row r="805" spans="1:27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4"/>
      <c r="W805" s="4"/>
      <c r="X805" s="4"/>
      <c r="Y805" s="4"/>
      <c r="Z805" s="4"/>
      <c r="AA805" s="5"/>
    </row>
    <row r="806" spans="1:27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4"/>
      <c r="W806" s="4"/>
      <c r="X806" s="4"/>
      <c r="Y806" s="4"/>
      <c r="Z806" s="4"/>
      <c r="AA806" s="5"/>
    </row>
    <row r="807" spans="1:2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4"/>
      <c r="W807" s="4"/>
      <c r="X807" s="4"/>
      <c r="Y807" s="4"/>
      <c r="Z807" s="4"/>
      <c r="AA807" s="5"/>
    </row>
    <row r="808" spans="1:27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4"/>
      <c r="W808" s="4"/>
      <c r="X808" s="4"/>
      <c r="Y808" s="4"/>
      <c r="Z808" s="4"/>
      <c r="AA808" s="5"/>
    </row>
    <row r="809" spans="1:27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4"/>
      <c r="W809" s="4"/>
      <c r="X809" s="4"/>
      <c r="Y809" s="4"/>
      <c r="Z809" s="4"/>
      <c r="AA809" s="5"/>
    </row>
    <row r="810" spans="1:27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4"/>
      <c r="W810" s="4"/>
      <c r="X810" s="4"/>
      <c r="Y810" s="4"/>
      <c r="Z810" s="4"/>
      <c r="AA810" s="5"/>
    </row>
    <row r="811" spans="1:27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4"/>
      <c r="W811" s="4"/>
      <c r="X811" s="4"/>
      <c r="Y811" s="4"/>
      <c r="Z811" s="4"/>
      <c r="AA811" s="5"/>
    </row>
    <row r="812" spans="1:27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4"/>
      <c r="W812" s="4"/>
      <c r="X812" s="4"/>
      <c r="Y812" s="4"/>
      <c r="Z812" s="4"/>
      <c r="AA812" s="5"/>
    </row>
    <row r="813" spans="1:27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4"/>
      <c r="W813" s="4"/>
      <c r="X813" s="4"/>
      <c r="Y813" s="4"/>
      <c r="Z813" s="4"/>
      <c r="AA813" s="5"/>
    </row>
    <row r="814" spans="1:27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4"/>
      <c r="W814" s="4"/>
      <c r="X814" s="4"/>
      <c r="Y814" s="4"/>
      <c r="Z814" s="4"/>
      <c r="AA814" s="5"/>
    </row>
    <row r="815" spans="1:27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4"/>
      <c r="W815" s="4"/>
      <c r="X815" s="4"/>
      <c r="Y815" s="4"/>
      <c r="Z815" s="4"/>
      <c r="AA815" s="5"/>
    </row>
    <row r="816" spans="1:27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4"/>
      <c r="W816" s="4"/>
      <c r="X816" s="4"/>
      <c r="Y816" s="4"/>
      <c r="Z816" s="4"/>
      <c r="AA816" s="5"/>
    </row>
    <row r="817" spans="1:2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4"/>
      <c r="W817" s="4"/>
      <c r="X817" s="4"/>
      <c r="Y817" s="4"/>
      <c r="Z817" s="4"/>
      <c r="AA817" s="5"/>
    </row>
    <row r="818" spans="1:27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4"/>
      <c r="W818" s="4"/>
      <c r="X818" s="4"/>
      <c r="Y818" s="4"/>
      <c r="Z818" s="4"/>
      <c r="AA818" s="5"/>
    </row>
    <row r="819" spans="1:27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4"/>
      <c r="W819" s="4"/>
      <c r="X819" s="4"/>
      <c r="Y819" s="4"/>
      <c r="Z819" s="4"/>
      <c r="AA819" s="5"/>
    </row>
    <row r="820" spans="1:27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4"/>
      <c r="W820" s="4"/>
      <c r="X820" s="4"/>
      <c r="Y820" s="4"/>
      <c r="Z820" s="4"/>
      <c r="AA820" s="5"/>
    </row>
    <row r="821" spans="1:27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4"/>
      <c r="W821" s="4"/>
      <c r="X821" s="4"/>
      <c r="Y821" s="4"/>
      <c r="Z821" s="4"/>
      <c r="AA821" s="5"/>
    </row>
    <row r="822" spans="1:27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4"/>
      <c r="W822" s="4"/>
      <c r="X822" s="4"/>
      <c r="Y822" s="4"/>
      <c r="Z822" s="4"/>
      <c r="AA822" s="5"/>
    </row>
    <row r="823" spans="1:27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4"/>
      <c r="W823" s="4"/>
      <c r="X823" s="4"/>
      <c r="Y823" s="4"/>
      <c r="Z823" s="4"/>
      <c r="AA823" s="5"/>
    </row>
    <row r="824" spans="1:27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4"/>
      <c r="W824" s="4"/>
      <c r="X824" s="4"/>
      <c r="Y824" s="4"/>
      <c r="Z824" s="4"/>
      <c r="AA824" s="5"/>
    </row>
    <row r="825" spans="1:27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4"/>
      <c r="W825" s="4"/>
      <c r="X825" s="4"/>
      <c r="Y825" s="4"/>
      <c r="Z825" s="4"/>
      <c r="AA825" s="5"/>
    </row>
    <row r="826" spans="1:27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4"/>
      <c r="W826" s="4"/>
      <c r="X826" s="4"/>
      <c r="Y826" s="4"/>
      <c r="Z826" s="4"/>
      <c r="AA826" s="5"/>
    </row>
    <row r="827" spans="1: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4"/>
      <c r="W827" s="4"/>
      <c r="X827" s="4"/>
      <c r="Y827" s="4"/>
      <c r="Z827" s="4"/>
      <c r="AA827" s="5"/>
    </row>
    <row r="828" spans="1:27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4"/>
      <c r="W828" s="4"/>
      <c r="X828" s="4"/>
      <c r="Y828" s="4"/>
      <c r="Z828" s="4"/>
      <c r="AA828" s="5"/>
    </row>
    <row r="829" spans="1:27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4"/>
      <c r="W829" s="4"/>
      <c r="X829" s="4"/>
      <c r="Y829" s="4"/>
      <c r="Z829" s="4"/>
      <c r="AA829" s="5"/>
    </row>
    <row r="830" spans="1:27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4"/>
      <c r="W830" s="4"/>
      <c r="X830" s="4"/>
      <c r="Y830" s="4"/>
      <c r="Z830" s="4"/>
      <c r="AA830" s="5"/>
    </row>
    <row r="831" spans="1:27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4"/>
      <c r="W831" s="4"/>
      <c r="X831" s="4"/>
      <c r="Y831" s="4"/>
      <c r="Z831" s="4"/>
      <c r="AA831" s="5"/>
    </row>
    <row r="832" spans="1:27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4"/>
      <c r="W832" s="4"/>
      <c r="X832" s="4"/>
      <c r="Y832" s="4"/>
      <c r="Z832" s="4"/>
      <c r="AA832" s="5"/>
    </row>
    <row r="833" spans="1:27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4"/>
      <c r="W833" s="4"/>
      <c r="X833" s="4"/>
      <c r="Y833" s="4"/>
      <c r="Z833" s="4"/>
      <c r="AA833" s="5"/>
    </row>
    <row r="834" spans="1:27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4"/>
      <c r="W834" s="4"/>
      <c r="X834" s="4"/>
      <c r="Y834" s="4"/>
      <c r="Z834" s="4"/>
      <c r="AA834" s="5"/>
    </row>
    <row r="835" spans="1:27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4"/>
      <c r="W835" s="4"/>
      <c r="X835" s="4"/>
      <c r="Y835" s="4"/>
      <c r="Z835" s="4"/>
      <c r="AA835" s="5"/>
    </row>
    <row r="836" spans="1:27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4"/>
      <c r="W836" s="4"/>
      <c r="X836" s="4"/>
      <c r="Y836" s="4"/>
      <c r="Z836" s="4"/>
      <c r="AA836" s="5"/>
    </row>
    <row r="837" spans="1:2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4"/>
      <c r="W837" s="4"/>
      <c r="X837" s="4"/>
      <c r="Y837" s="4"/>
      <c r="Z837" s="4"/>
      <c r="AA837" s="5"/>
    </row>
    <row r="838" spans="1:27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4"/>
      <c r="W838" s="4"/>
      <c r="X838" s="4"/>
      <c r="Y838" s="4"/>
      <c r="Z838" s="4"/>
      <c r="AA838" s="5"/>
    </row>
    <row r="839" spans="1:27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4"/>
      <c r="W839" s="4"/>
      <c r="X839" s="4"/>
      <c r="Y839" s="4"/>
      <c r="Z839" s="4"/>
      <c r="AA839" s="5"/>
    </row>
    <row r="840" spans="1:27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4"/>
      <c r="W840" s="4"/>
      <c r="X840" s="4"/>
      <c r="Y840" s="4"/>
      <c r="Z840" s="4"/>
      <c r="AA840" s="5"/>
    </row>
    <row r="841" spans="1:27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4"/>
      <c r="W841" s="4"/>
      <c r="X841" s="4"/>
      <c r="Y841" s="4"/>
      <c r="Z841" s="4"/>
      <c r="AA841" s="5"/>
    </row>
    <row r="842" spans="1:27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4"/>
      <c r="W842" s="4"/>
      <c r="X842" s="4"/>
      <c r="Y842" s="4"/>
      <c r="Z842" s="4"/>
      <c r="AA842" s="5"/>
    </row>
    <row r="843" spans="1:27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4"/>
      <c r="W843" s="4"/>
      <c r="X843" s="4"/>
      <c r="Y843" s="4"/>
      <c r="Z843" s="4"/>
      <c r="AA843" s="5"/>
    </row>
    <row r="844" spans="1:27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4"/>
      <c r="W844" s="4"/>
      <c r="X844" s="4"/>
      <c r="Y844" s="4"/>
      <c r="Z844" s="4"/>
      <c r="AA844" s="5"/>
    </row>
    <row r="845" spans="1:27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4"/>
      <c r="W845" s="4"/>
      <c r="X845" s="4"/>
      <c r="Y845" s="4"/>
      <c r="Z845" s="4"/>
      <c r="AA845" s="5"/>
    </row>
    <row r="846" spans="1:27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4"/>
      <c r="W846" s="4"/>
      <c r="X846" s="4"/>
      <c r="Y846" s="4"/>
      <c r="Z846" s="4"/>
      <c r="AA846" s="5"/>
    </row>
    <row r="847" spans="1:2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4"/>
      <c r="W847" s="4"/>
      <c r="X847" s="4"/>
      <c r="Y847" s="4"/>
      <c r="Z847" s="4"/>
      <c r="AA847" s="5"/>
    </row>
    <row r="848" spans="1:27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4"/>
      <c r="W848" s="4"/>
      <c r="X848" s="4"/>
      <c r="Y848" s="4"/>
      <c r="Z848" s="4"/>
      <c r="AA848" s="5"/>
    </row>
    <row r="849" spans="1:27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4"/>
      <c r="W849" s="4"/>
      <c r="X849" s="4"/>
      <c r="Y849" s="4"/>
      <c r="Z849" s="4"/>
      <c r="AA849" s="5"/>
    </row>
    <row r="850" spans="1:27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4"/>
      <c r="W850" s="4"/>
      <c r="X850" s="4"/>
      <c r="Y850" s="4"/>
      <c r="Z850" s="4"/>
      <c r="AA850" s="5"/>
    </row>
    <row r="851" spans="1:27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4"/>
      <c r="W851" s="4"/>
      <c r="X851" s="4"/>
      <c r="Y851" s="4"/>
      <c r="Z851" s="4"/>
      <c r="AA851" s="5"/>
    </row>
    <row r="852" spans="1:27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4"/>
      <c r="W852" s="4"/>
      <c r="X852" s="4"/>
      <c r="Y852" s="4"/>
      <c r="Z852" s="4"/>
      <c r="AA852" s="5"/>
    </row>
    <row r="853" spans="1:27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4"/>
      <c r="W853" s="4"/>
      <c r="X853" s="4"/>
      <c r="Y853" s="4"/>
      <c r="Z853" s="4"/>
      <c r="AA853" s="5"/>
    </row>
    <row r="854" spans="1:27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4"/>
      <c r="W854" s="4"/>
      <c r="X854" s="4"/>
      <c r="Y854" s="4"/>
      <c r="Z854" s="4"/>
      <c r="AA854" s="5"/>
    </row>
    <row r="855" spans="1:27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4"/>
      <c r="W855" s="4"/>
      <c r="X855" s="4"/>
      <c r="Y855" s="4"/>
      <c r="Z855" s="4"/>
      <c r="AA855" s="5"/>
    </row>
    <row r="856" spans="1:27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4"/>
      <c r="W856" s="4"/>
      <c r="X856" s="4"/>
      <c r="Y856" s="4"/>
      <c r="Z856" s="4"/>
      <c r="AA856" s="5"/>
    </row>
    <row r="857" spans="1:2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4"/>
      <c r="W857" s="4"/>
      <c r="X857" s="4"/>
      <c r="Y857" s="4"/>
      <c r="Z857" s="4"/>
      <c r="AA857" s="5"/>
    </row>
    <row r="858" spans="1:27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4"/>
      <c r="W858" s="4"/>
      <c r="X858" s="4"/>
      <c r="Y858" s="4"/>
      <c r="Z858" s="4"/>
      <c r="AA858" s="5"/>
    </row>
    <row r="859" spans="1:27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4"/>
      <c r="W859" s="4"/>
      <c r="X859" s="4"/>
      <c r="Y859" s="4"/>
      <c r="Z859" s="4"/>
      <c r="AA859" s="5"/>
    </row>
    <row r="860" spans="1:27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4"/>
      <c r="W860" s="4"/>
      <c r="X860" s="4"/>
      <c r="Y860" s="4"/>
      <c r="Z860" s="4"/>
      <c r="AA860" s="5"/>
    </row>
    <row r="861" spans="1:27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4"/>
      <c r="W861" s="4"/>
      <c r="X861" s="4"/>
      <c r="Y861" s="4"/>
      <c r="Z861" s="4"/>
      <c r="AA861" s="5"/>
    </row>
    <row r="862" spans="1:27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4"/>
      <c r="W862" s="4"/>
      <c r="X862" s="4"/>
      <c r="Y862" s="4"/>
      <c r="Z862" s="4"/>
      <c r="AA862" s="5"/>
    </row>
    <row r="863" spans="1:27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4"/>
      <c r="W863" s="4"/>
      <c r="X863" s="4"/>
      <c r="Y863" s="4"/>
      <c r="Z863" s="4"/>
      <c r="AA863" s="5"/>
    </row>
    <row r="864" spans="1:27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4"/>
      <c r="W864" s="4"/>
      <c r="X864" s="4"/>
      <c r="Y864" s="4"/>
      <c r="Z864" s="4"/>
      <c r="AA864" s="5"/>
    </row>
    <row r="865" spans="1:27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4"/>
      <c r="W865" s="4"/>
      <c r="X865" s="4"/>
      <c r="Y865" s="4"/>
      <c r="Z865" s="4"/>
      <c r="AA865" s="5"/>
    </row>
    <row r="866" spans="1:27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4"/>
      <c r="W866" s="4"/>
      <c r="X866" s="4"/>
      <c r="Y866" s="4"/>
      <c r="Z866" s="4"/>
      <c r="AA866" s="5"/>
    </row>
    <row r="867" spans="1:2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4"/>
      <c r="W867" s="4"/>
      <c r="X867" s="4"/>
      <c r="Y867" s="4"/>
      <c r="Z867" s="4"/>
      <c r="AA867" s="5"/>
    </row>
    <row r="868" spans="1:27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4"/>
      <c r="W868" s="4"/>
      <c r="X868" s="4"/>
      <c r="Y868" s="4"/>
      <c r="Z868" s="4"/>
      <c r="AA868" s="5"/>
    </row>
    <row r="869" spans="1:27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4"/>
      <c r="W869" s="4"/>
      <c r="X869" s="4"/>
      <c r="Y869" s="4"/>
      <c r="Z869" s="4"/>
      <c r="AA869" s="5"/>
    </row>
    <row r="870" spans="1:27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4"/>
      <c r="W870" s="4"/>
      <c r="X870" s="4"/>
      <c r="Y870" s="4"/>
      <c r="Z870" s="4"/>
      <c r="AA870" s="5"/>
    </row>
    <row r="871" spans="1:27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4"/>
      <c r="W871" s="4"/>
      <c r="X871" s="4"/>
      <c r="Y871" s="4"/>
      <c r="Z871" s="4"/>
      <c r="AA871" s="5"/>
    </row>
    <row r="872" spans="1:27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4"/>
      <c r="W872" s="4"/>
      <c r="X872" s="4"/>
      <c r="Y872" s="4"/>
      <c r="Z872" s="4"/>
      <c r="AA872" s="5"/>
    </row>
    <row r="873" spans="1:27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4"/>
      <c r="W873" s="4"/>
      <c r="X873" s="4"/>
      <c r="Y873" s="4"/>
      <c r="Z873" s="4"/>
      <c r="AA873" s="5"/>
    </row>
    <row r="874" spans="1:27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4"/>
      <c r="W874" s="4"/>
      <c r="X874" s="4"/>
      <c r="Y874" s="4"/>
      <c r="Z874" s="4"/>
      <c r="AA874" s="5"/>
    </row>
    <row r="875" spans="1:27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4"/>
      <c r="W875" s="4"/>
      <c r="X875" s="4"/>
      <c r="Y875" s="4"/>
      <c r="Z875" s="4"/>
      <c r="AA875" s="5"/>
    </row>
    <row r="876" spans="1:27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4"/>
      <c r="W876" s="4"/>
      <c r="X876" s="4"/>
      <c r="Y876" s="4"/>
      <c r="Z876" s="4"/>
      <c r="AA876" s="5"/>
    </row>
    <row r="877" spans="1:2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4"/>
      <c r="W877" s="4"/>
      <c r="X877" s="4"/>
      <c r="Y877" s="4"/>
      <c r="Z877" s="4"/>
      <c r="AA877" s="5"/>
    </row>
    <row r="878" spans="1:27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4"/>
      <c r="W878" s="4"/>
      <c r="X878" s="4"/>
      <c r="Y878" s="4"/>
      <c r="Z878" s="4"/>
      <c r="AA878" s="5"/>
    </row>
    <row r="879" spans="1:27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4"/>
      <c r="W879" s="4"/>
      <c r="X879" s="4"/>
      <c r="Y879" s="4"/>
      <c r="Z879" s="4"/>
      <c r="AA879" s="5"/>
    </row>
    <row r="880" spans="1:27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4"/>
      <c r="W880" s="4"/>
      <c r="X880" s="4"/>
      <c r="Y880" s="4"/>
      <c r="Z880" s="4"/>
      <c r="AA880" s="5"/>
    </row>
    <row r="881" spans="1:27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4"/>
      <c r="W881" s="4"/>
      <c r="X881" s="4"/>
      <c r="Y881" s="4"/>
      <c r="Z881" s="4"/>
      <c r="AA881" s="5"/>
    </row>
    <row r="882" spans="1:27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4"/>
      <c r="W882" s="4"/>
      <c r="X882" s="4"/>
      <c r="Y882" s="4"/>
      <c r="Z882" s="4"/>
      <c r="AA882" s="5"/>
    </row>
    <row r="883" spans="1:27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4"/>
      <c r="W883" s="4"/>
      <c r="X883" s="4"/>
      <c r="Y883" s="4"/>
      <c r="Z883" s="4"/>
      <c r="AA883" s="5"/>
    </row>
    <row r="884" spans="1:27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4"/>
      <c r="W884" s="4"/>
      <c r="X884" s="4"/>
      <c r="Y884" s="4"/>
      <c r="Z884" s="4"/>
      <c r="AA884" s="5"/>
    </row>
    <row r="885" spans="1:27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4"/>
      <c r="W885" s="4"/>
      <c r="X885" s="4"/>
      <c r="Y885" s="4"/>
      <c r="Z885" s="4"/>
      <c r="AA885" s="5"/>
    </row>
    <row r="886" spans="1:27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4"/>
      <c r="W886" s="4"/>
      <c r="X886" s="4"/>
      <c r="Y886" s="4"/>
      <c r="Z886" s="4"/>
      <c r="AA886" s="5"/>
    </row>
    <row r="887" spans="1:2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4"/>
      <c r="W887" s="4"/>
      <c r="X887" s="4"/>
      <c r="Y887" s="4"/>
      <c r="Z887" s="4"/>
      <c r="AA887" s="5"/>
    </row>
    <row r="888" spans="1:27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4"/>
      <c r="W888" s="4"/>
      <c r="X888" s="4"/>
      <c r="Y888" s="4"/>
      <c r="Z888" s="4"/>
      <c r="AA888" s="5"/>
    </row>
    <row r="889" spans="1:27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4"/>
      <c r="W889" s="4"/>
      <c r="X889" s="4"/>
      <c r="Y889" s="4"/>
      <c r="Z889" s="4"/>
      <c r="AA889" s="5"/>
    </row>
    <row r="890" spans="1:27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4"/>
      <c r="W890" s="4"/>
      <c r="X890" s="4"/>
      <c r="Y890" s="4"/>
      <c r="Z890" s="4"/>
      <c r="AA890" s="5"/>
    </row>
    <row r="891" spans="1:27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4"/>
      <c r="W891" s="4"/>
      <c r="X891" s="4"/>
      <c r="Y891" s="4"/>
      <c r="Z891" s="4"/>
      <c r="AA891" s="5"/>
    </row>
    <row r="892" spans="1:27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4"/>
      <c r="W892" s="4"/>
      <c r="X892" s="4"/>
      <c r="Y892" s="4"/>
      <c r="Z892" s="4"/>
      <c r="AA892" s="5"/>
    </row>
    <row r="893" spans="1:27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4"/>
      <c r="W893" s="4"/>
      <c r="X893" s="4"/>
      <c r="Y893" s="4"/>
      <c r="Z893" s="4"/>
      <c r="AA893" s="5"/>
    </row>
    <row r="894" spans="1:27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4"/>
      <c r="W894" s="4"/>
      <c r="X894" s="4"/>
      <c r="Y894" s="4"/>
      <c r="Z894" s="4"/>
      <c r="AA894" s="5"/>
    </row>
    <row r="895" spans="1:27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4"/>
      <c r="W895" s="4"/>
      <c r="X895" s="4"/>
      <c r="Y895" s="4"/>
      <c r="Z895" s="4"/>
      <c r="AA895" s="5"/>
    </row>
    <row r="896" spans="1:27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4"/>
      <c r="W896" s="4"/>
      <c r="X896" s="4"/>
      <c r="Y896" s="4"/>
      <c r="Z896" s="4"/>
      <c r="AA896" s="5"/>
    </row>
    <row r="897" spans="1:2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4"/>
      <c r="W897" s="4"/>
      <c r="X897" s="4"/>
      <c r="Y897" s="4"/>
      <c r="Z897" s="4"/>
      <c r="AA897" s="5"/>
    </row>
    <row r="898" spans="1:27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4"/>
      <c r="W898" s="4"/>
      <c r="X898" s="4"/>
      <c r="Y898" s="4"/>
      <c r="Z898" s="4"/>
      <c r="AA898" s="5"/>
    </row>
    <row r="899" spans="1:27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4"/>
      <c r="W899" s="4"/>
      <c r="X899" s="4"/>
      <c r="Y899" s="4"/>
      <c r="Z899" s="4"/>
      <c r="AA899" s="5"/>
    </row>
    <row r="900" spans="1:27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4"/>
      <c r="W900" s="4"/>
      <c r="X900" s="4"/>
      <c r="Y900" s="4"/>
      <c r="Z900" s="4"/>
      <c r="AA900" s="5"/>
    </row>
    <row r="901" spans="1:27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4"/>
      <c r="W901" s="4"/>
      <c r="X901" s="4"/>
      <c r="Y901" s="4"/>
      <c r="Z901" s="4"/>
      <c r="AA901" s="5"/>
    </row>
    <row r="902" spans="1:27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4"/>
      <c r="W902" s="4"/>
      <c r="X902" s="4"/>
      <c r="Y902" s="4"/>
      <c r="Z902" s="4"/>
      <c r="AA902" s="5"/>
    </row>
    <row r="903" spans="1:27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4"/>
      <c r="W903" s="4"/>
      <c r="X903" s="4"/>
      <c r="Y903" s="4"/>
      <c r="Z903" s="4"/>
      <c r="AA903" s="5"/>
    </row>
    <row r="904" spans="1:27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4"/>
      <c r="W904" s="4"/>
      <c r="X904" s="4"/>
      <c r="Y904" s="4"/>
      <c r="Z904" s="4"/>
      <c r="AA904" s="5"/>
    </row>
    <row r="905" spans="1:27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4"/>
      <c r="W905" s="4"/>
      <c r="X905" s="4"/>
      <c r="Y905" s="4"/>
      <c r="Z905" s="4"/>
      <c r="AA905" s="5"/>
    </row>
    <row r="906" spans="1:27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4"/>
      <c r="W906" s="4"/>
      <c r="X906" s="4"/>
      <c r="Y906" s="4"/>
      <c r="Z906" s="4"/>
      <c r="AA906" s="5"/>
    </row>
    <row r="907" spans="1:2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4"/>
      <c r="W907" s="4"/>
      <c r="X907" s="4"/>
      <c r="Y907" s="4"/>
      <c r="Z907" s="4"/>
      <c r="AA907" s="5"/>
    </row>
    <row r="908" spans="1:27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4"/>
      <c r="W908" s="4"/>
      <c r="X908" s="4"/>
      <c r="Y908" s="4"/>
      <c r="Z908" s="4"/>
      <c r="AA908" s="5"/>
    </row>
    <row r="909" spans="1:27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4"/>
      <c r="W909" s="4"/>
      <c r="X909" s="4"/>
      <c r="Y909" s="4"/>
      <c r="Z909" s="4"/>
      <c r="AA909" s="5"/>
    </row>
    <row r="910" spans="1:27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4"/>
      <c r="W910" s="4"/>
      <c r="X910" s="4"/>
      <c r="Y910" s="4"/>
      <c r="Z910" s="4"/>
      <c r="AA910" s="5"/>
    </row>
    <row r="911" spans="1:27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4"/>
      <c r="W911" s="4"/>
      <c r="X911" s="4"/>
      <c r="Y911" s="4"/>
      <c r="Z911" s="4"/>
      <c r="AA911" s="5"/>
    </row>
    <row r="912" spans="1:27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4"/>
      <c r="W912" s="4"/>
      <c r="X912" s="4"/>
      <c r="Y912" s="4"/>
      <c r="Z912" s="4"/>
      <c r="AA912" s="5"/>
    </row>
    <row r="913" spans="1:27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4"/>
      <c r="W913" s="4"/>
      <c r="X913" s="4"/>
      <c r="Y913" s="4"/>
      <c r="Z913" s="4"/>
      <c r="AA913" s="5"/>
    </row>
    <row r="914" spans="1:27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4"/>
      <c r="W914" s="4"/>
      <c r="X914" s="4"/>
      <c r="Y914" s="4"/>
      <c r="Z914" s="4"/>
      <c r="AA914" s="5"/>
    </row>
    <row r="915" spans="1:27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4"/>
      <c r="W915" s="4"/>
      <c r="X915" s="4"/>
      <c r="Y915" s="4"/>
      <c r="Z915" s="4"/>
      <c r="AA915" s="5"/>
    </row>
    <row r="916" spans="1:27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4"/>
      <c r="W916" s="4"/>
      <c r="X916" s="4"/>
      <c r="Y916" s="4"/>
      <c r="Z916" s="4"/>
      <c r="AA916" s="5"/>
    </row>
    <row r="917" spans="1:2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4"/>
      <c r="W917" s="4"/>
      <c r="X917" s="4"/>
      <c r="Y917" s="4"/>
      <c r="Z917" s="4"/>
      <c r="AA917" s="5"/>
    </row>
    <row r="918" spans="1:27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4"/>
      <c r="W918" s="4"/>
      <c r="X918" s="4"/>
      <c r="Y918" s="4"/>
      <c r="Z918" s="4"/>
      <c r="AA918" s="5"/>
    </row>
    <row r="919" spans="1:27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4"/>
      <c r="W919" s="4"/>
      <c r="X919" s="4"/>
      <c r="Y919" s="4"/>
      <c r="Z919" s="4"/>
      <c r="AA919" s="5"/>
    </row>
    <row r="920" spans="1:27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4"/>
      <c r="W920" s="4"/>
      <c r="X920" s="4"/>
      <c r="Y920" s="4"/>
      <c r="Z920" s="4"/>
      <c r="AA920" s="5"/>
    </row>
    <row r="921" spans="1:27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4"/>
      <c r="W921" s="4"/>
      <c r="X921" s="4"/>
      <c r="Y921" s="4"/>
      <c r="Z921" s="4"/>
      <c r="AA921" s="5"/>
    </row>
    <row r="922" spans="1:27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4"/>
      <c r="W922" s="4"/>
      <c r="X922" s="4"/>
      <c r="Y922" s="4"/>
      <c r="Z922" s="4"/>
      <c r="AA922" s="5"/>
    </row>
    <row r="923" spans="1:27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4"/>
      <c r="W923" s="4"/>
      <c r="X923" s="4"/>
      <c r="Y923" s="4"/>
      <c r="Z923" s="4"/>
      <c r="AA923" s="5"/>
    </row>
    <row r="924" spans="1:27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4"/>
      <c r="W924" s="4"/>
      <c r="X924" s="4"/>
      <c r="Y924" s="4"/>
      <c r="Z924" s="4"/>
      <c r="AA924" s="5"/>
    </row>
    <row r="925" spans="1:27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4"/>
      <c r="W925" s="4"/>
      <c r="X925" s="4"/>
      <c r="Y925" s="4"/>
      <c r="Z925" s="4"/>
      <c r="AA925" s="5"/>
    </row>
    <row r="926" spans="1:27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4"/>
      <c r="W926" s="4"/>
      <c r="X926" s="4"/>
      <c r="Y926" s="4"/>
      <c r="Z926" s="4"/>
      <c r="AA926" s="5"/>
    </row>
    <row r="927" spans="1: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4"/>
      <c r="W927" s="4"/>
      <c r="X927" s="4"/>
      <c r="Y927" s="4"/>
      <c r="Z927" s="4"/>
      <c r="AA927" s="5"/>
    </row>
    <row r="928" spans="1:27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4"/>
      <c r="W928" s="4"/>
      <c r="X928" s="4"/>
      <c r="Y928" s="4"/>
      <c r="Z928" s="4"/>
      <c r="AA928" s="5"/>
    </row>
    <row r="929" spans="1:27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4"/>
      <c r="W929" s="4"/>
      <c r="X929" s="4"/>
      <c r="Y929" s="4"/>
      <c r="Z929" s="4"/>
      <c r="AA929" s="5"/>
    </row>
    <row r="930" spans="1:27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4"/>
      <c r="W930" s="4"/>
      <c r="X930" s="4"/>
      <c r="Y930" s="4"/>
      <c r="Z930" s="4"/>
      <c r="AA930" s="5"/>
    </row>
    <row r="931" spans="1:27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4"/>
      <c r="W931" s="4"/>
      <c r="X931" s="4"/>
      <c r="Y931" s="4"/>
      <c r="Z931" s="4"/>
      <c r="AA931" s="5"/>
    </row>
    <row r="932" spans="1:27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4"/>
      <c r="W932" s="4"/>
      <c r="X932" s="4"/>
      <c r="Y932" s="4"/>
      <c r="Z932" s="4"/>
      <c r="AA932" s="5"/>
    </row>
    <row r="933" spans="1:27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4"/>
      <c r="W933" s="4"/>
      <c r="X933" s="4"/>
      <c r="Y933" s="4"/>
      <c r="Z933" s="4"/>
      <c r="AA933" s="5"/>
    </row>
    <row r="934" spans="1:27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4"/>
      <c r="W934" s="4"/>
      <c r="X934" s="4"/>
      <c r="Y934" s="4"/>
      <c r="Z934" s="4"/>
      <c r="AA934" s="5"/>
    </row>
    <row r="935" spans="1:27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4"/>
      <c r="W935" s="4"/>
      <c r="X935" s="4"/>
      <c r="Y935" s="4"/>
      <c r="Z935" s="4"/>
      <c r="AA935" s="5"/>
    </row>
    <row r="936" spans="1:27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4"/>
      <c r="W936" s="4"/>
      <c r="X936" s="4"/>
      <c r="Y936" s="4"/>
      <c r="Z936" s="4"/>
      <c r="AA936" s="5"/>
    </row>
    <row r="937" spans="1:2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4"/>
      <c r="W937" s="4"/>
      <c r="X937" s="4"/>
      <c r="Y937" s="4"/>
      <c r="Z937" s="4"/>
      <c r="AA937" s="5"/>
    </row>
    <row r="938" spans="1:27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4"/>
      <c r="W938" s="4"/>
      <c r="X938" s="4"/>
      <c r="Y938" s="4"/>
      <c r="Z938" s="4"/>
      <c r="AA938" s="5"/>
    </row>
    <row r="939" spans="1:27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4"/>
      <c r="W939" s="4"/>
      <c r="X939" s="4"/>
      <c r="Y939" s="4"/>
      <c r="Z939" s="4"/>
      <c r="AA939" s="5"/>
    </row>
    <row r="940" spans="1:27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4"/>
      <c r="W940" s="4"/>
      <c r="X940" s="4"/>
      <c r="Y940" s="4"/>
      <c r="Z940" s="4"/>
      <c r="AA940" s="5"/>
    </row>
    <row r="941" spans="1:27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4"/>
      <c r="W941" s="4"/>
      <c r="X941" s="4"/>
      <c r="Y941" s="4"/>
      <c r="Z941" s="4"/>
      <c r="AA941" s="5"/>
    </row>
    <row r="942" spans="1:27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4"/>
      <c r="W942" s="4"/>
      <c r="X942" s="4"/>
      <c r="Y942" s="4"/>
      <c r="Z942" s="4"/>
      <c r="AA942" s="5"/>
    </row>
    <row r="943" spans="1:27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4"/>
      <c r="W943" s="4"/>
      <c r="X943" s="4"/>
      <c r="Y943" s="4"/>
      <c r="Z943" s="4"/>
      <c r="AA943" s="5"/>
    </row>
    <row r="944" spans="1:27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4"/>
      <c r="W944" s="4"/>
      <c r="X944" s="4"/>
      <c r="Y944" s="4"/>
      <c r="Z944" s="4"/>
      <c r="AA944" s="5"/>
    </row>
    <row r="945" spans="1:27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4"/>
      <c r="W945" s="4"/>
      <c r="X945" s="4"/>
      <c r="Y945" s="4"/>
      <c r="Z945" s="4"/>
      <c r="AA945" s="5"/>
    </row>
    <row r="946" spans="1:27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4"/>
      <c r="W946" s="4"/>
      <c r="X946" s="4"/>
      <c r="Y946" s="4"/>
      <c r="Z946" s="4"/>
      <c r="AA946" s="5"/>
    </row>
    <row r="947" spans="1:2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4"/>
      <c r="W947" s="4"/>
      <c r="X947" s="4"/>
      <c r="Y947" s="4"/>
      <c r="Z947" s="4"/>
      <c r="AA947" s="5"/>
    </row>
    <row r="948" spans="1:27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4"/>
      <c r="W948" s="4"/>
      <c r="X948" s="4"/>
      <c r="Y948" s="4"/>
      <c r="Z948" s="4"/>
      <c r="AA948" s="5"/>
    </row>
    <row r="949" spans="1:27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4"/>
      <c r="W949" s="4"/>
      <c r="X949" s="4"/>
      <c r="Y949" s="4"/>
      <c r="Z949" s="4"/>
      <c r="AA949" s="5"/>
    </row>
    <row r="950" spans="1:27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4"/>
      <c r="W950" s="4"/>
      <c r="X950" s="4"/>
      <c r="Y950" s="4"/>
      <c r="Z950" s="4"/>
      <c r="AA950" s="5"/>
    </row>
    <row r="951" spans="1:27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4"/>
      <c r="W951" s="4"/>
      <c r="X951" s="4"/>
      <c r="Y951" s="4"/>
      <c r="Z951" s="4"/>
      <c r="AA951" s="5"/>
    </row>
    <row r="952" spans="1:27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4"/>
      <c r="W952" s="4"/>
      <c r="X952" s="4"/>
      <c r="Y952" s="4"/>
      <c r="Z952" s="4"/>
      <c r="AA952" s="5"/>
    </row>
    <row r="953" spans="1:27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4"/>
      <c r="W953" s="4"/>
      <c r="X953" s="4"/>
      <c r="Y953" s="4"/>
      <c r="Z953" s="4"/>
      <c r="AA953" s="5"/>
    </row>
    <row r="954" spans="1:27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4"/>
      <c r="W954" s="4"/>
      <c r="X954" s="4"/>
      <c r="Y954" s="4"/>
      <c r="Z954" s="4"/>
      <c r="AA954" s="5"/>
    </row>
    <row r="955" spans="1:27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4"/>
      <c r="W955" s="4"/>
      <c r="X955" s="4"/>
      <c r="Y955" s="4"/>
      <c r="Z955" s="4"/>
      <c r="AA955" s="5"/>
    </row>
    <row r="956" spans="1:27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4"/>
      <c r="W956" s="4"/>
      <c r="X956" s="4"/>
      <c r="Y956" s="4"/>
      <c r="Z956" s="4"/>
      <c r="AA956" s="5"/>
    </row>
    <row r="957" spans="1:2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4"/>
      <c r="W957" s="4"/>
      <c r="X957" s="4"/>
      <c r="Y957" s="4"/>
      <c r="Z957" s="4"/>
      <c r="AA957" s="5"/>
    </row>
    <row r="958" spans="1:27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4"/>
      <c r="W958" s="4"/>
      <c r="X958" s="4"/>
      <c r="Y958" s="4"/>
      <c r="Z958" s="4"/>
      <c r="AA958" s="5"/>
    </row>
    <row r="959" spans="1:27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4"/>
      <c r="W959" s="4"/>
      <c r="X959" s="4"/>
      <c r="Y959" s="4"/>
      <c r="Z959" s="4"/>
      <c r="AA959" s="5"/>
    </row>
    <row r="960" spans="1:27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4"/>
      <c r="W960" s="4"/>
      <c r="X960" s="4"/>
      <c r="Y960" s="4"/>
      <c r="Z960" s="4"/>
      <c r="AA960" s="5"/>
    </row>
    <row r="961" spans="1:27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4"/>
      <c r="W961" s="4"/>
      <c r="X961" s="4"/>
      <c r="Y961" s="4"/>
      <c r="Z961" s="4"/>
      <c r="AA961" s="5"/>
    </row>
    <row r="962" spans="1:27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4"/>
      <c r="W962" s="4"/>
      <c r="X962" s="4"/>
      <c r="Y962" s="4"/>
      <c r="Z962" s="4"/>
      <c r="AA962" s="5"/>
    </row>
    <row r="963" spans="1:27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4"/>
      <c r="W963" s="4"/>
      <c r="X963" s="4"/>
      <c r="Y963" s="4"/>
      <c r="Z963" s="4"/>
      <c r="AA963" s="5"/>
    </row>
    <row r="964" spans="1:27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4"/>
      <c r="W964" s="4"/>
      <c r="X964" s="4"/>
      <c r="Y964" s="4"/>
      <c r="Z964" s="4"/>
      <c r="AA964" s="5"/>
    </row>
    <row r="965" spans="1:27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4"/>
      <c r="W965" s="4"/>
      <c r="X965" s="4"/>
      <c r="Y965" s="4"/>
      <c r="Z965" s="4"/>
      <c r="AA965" s="5"/>
    </row>
    <row r="966" spans="1:27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4"/>
      <c r="W966" s="4"/>
      <c r="X966" s="4"/>
      <c r="Y966" s="4"/>
      <c r="Z966" s="4"/>
      <c r="AA966" s="5"/>
    </row>
    <row r="967" spans="1:2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4"/>
      <c r="W967" s="4"/>
      <c r="X967" s="4"/>
      <c r="Y967" s="4"/>
      <c r="Z967" s="4"/>
      <c r="AA967" s="5"/>
    </row>
    <row r="968" spans="1:27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4"/>
      <c r="W968" s="4"/>
      <c r="X968" s="4"/>
      <c r="Y968" s="4"/>
      <c r="Z968" s="4"/>
      <c r="AA968" s="5"/>
    </row>
    <row r="969" spans="1:27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4"/>
      <c r="W969" s="4"/>
      <c r="X969" s="4"/>
      <c r="Y969" s="4"/>
      <c r="Z969" s="4"/>
      <c r="AA969" s="5"/>
    </row>
    <row r="970" spans="1:27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4"/>
      <c r="W970" s="4"/>
      <c r="X970" s="4"/>
      <c r="Y970" s="4"/>
      <c r="Z970" s="4"/>
      <c r="AA970" s="5"/>
    </row>
    <row r="971" spans="1:27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4"/>
      <c r="W971" s="4"/>
      <c r="X971" s="4"/>
      <c r="Y971" s="4"/>
      <c r="Z971" s="4"/>
      <c r="AA971" s="5"/>
    </row>
    <row r="972" spans="1:27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4"/>
      <c r="W972" s="4"/>
      <c r="X972" s="4"/>
      <c r="Y972" s="4"/>
      <c r="Z972" s="4"/>
      <c r="AA972" s="5"/>
    </row>
    <row r="973" spans="1:27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4"/>
      <c r="W973" s="4"/>
      <c r="X973" s="4"/>
      <c r="Y973" s="4"/>
      <c r="Z973" s="4"/>
      <c r="AA973" s="5"/>
    </row>
    <row r="974" spans="1:27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4"/>
      <c r="W974" s="4"/>
      <c r="X974" s="4"/>
      <c r="Y974" s="4"/>
      <c r="Z974" s="4"/>
      <c r="AA974" s="5"/>
    </row>
    <row r="975" spans="1:27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4"/>
      <c r="W975" s="4"/>
      <c r="X975" s="4"/>
      <c r="Y975" s="4"/>
      <c r="Z975" s="4"/>
      <c r="AA975" s="5"/>
    </row>
    <row r="976" spans="1:27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4"/>
      <c r="W976" s="4"/>
      <c r="X976" s="4"/>
      <c r="Y976" s="4"/>
      <c r="Z976" s="4"/>
      <c r="AA976" s="5"/>
    </row>
    <row r="977" spans="1:2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4"/>
      <c r="W977" s="4"/>
      <c r="X977" s="4"/>
      <c r="Y977" s="4"/>
      <c r="Z977" s="4"/>
      <c r="AA977" s="5"/>
    </row>
    <row r="978" spans="1:27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4"/>
      <c r="W978" s="4"/>
      <c r="X978" s="4"/>
      <c r="Y978" s="4"/>
      <c r="Z978" s="4"/>
      <c r="AA978" s="5"/>
    </row>
    <row r="979" spans="1:27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4"/>
      <c r="W979" s="4"/>
      <c r="X979" s="4"/>
      <c r="Y979" s="4"/>
      <c r="Z979" s="4"/>
      <c r="AA979" s="5"/>
    </row>
    <row r="980" spans="1:27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4"/>
      <c r="W980" s="4"/>
      <c r="X980" s="4"/>
      <c r="Y980" s="4"/>
      <c r="Z980" s="4"/>
      <c r="AA980" s="5"/>
    </row>
    <row r="981" spans="1:27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4"/>
      <c r="W981" s="4"/>
      <c r="X981" s="4"/>
      <c r="Y981" s="4"/>
      <c r="Z981" s="4"/>
      <c r="AA981" s="5"/>
    </row>
    <row r="982" spans="1:27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4"/>
      <c r="W982" s="4"/>
      <c r="X982" s="4"/>
      <c r="Y982" s="4"/>
      <c r="Z982" s="4"/>
      <c r="AA982" s="5"/>
    </row>
    <row r="983" spans="1:27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4"/>
      <c r="W983" s="4"/>
      <c r="X983" s="4"/>
      <c r="Y983" s="4"/>
      <c r="Z983" s="4"/>
      <c r="AA983" s="5"/>
    </row>
    <row r="984" spans="1:27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4"/>
      <c r="W984" s="4"/>
      <c r="X984" s="4"/>
      <c r="Y984" s="4"/>
      <c r="Z984" s="4"/>
      <c r="AA984" s="5"/>
    </row>
    <row r="985" spans="1:27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4"/>
      <c r="W985" s="4"/>
      <c r="X985" s="4"/>
      <c r="Y985" s="4"/>
      <c r="Z985" s="4"/>
      <c r="AA985" s="5"/>
    </row>
    <row r="986" spans="1:27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4"/>
      <c r="W986" s="4"/>
      <c r="X986" s="4"/>
      <c r="Y986" s="4"/>
      <c r="Z986" s="4"/>
      <c r="AA986" s="5"/>
    </row>
    <row r="987" spans="1:2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4"/>
      <c r="W987" s="4"/>
      <c r="X987" s="4"/>
      <c r="Y987" s="4"/>
      <c r="Z987" s="4"/>
      <c r="AA987" s="5"/>
    </row>
    <row r="988" spans="1:27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4"/>
      <c r="W988" s="4"/>
      <c r="X988" s="4"/>
      <c r="Y988" s="4"/>
      <c r="Z988" s="4"/>
      <c r="AA988" s="5"/>
    </row>
    <row r="989" spans="1:27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4"/>
      <c r="W989" s="4"/>
      <c r="X989" s="4"/>
      <c r="Y989" s="4"/>
      <c r="Z989" s="4"/>
      <c r="AA989" s="5"/>
    </row>
    <row r="990" spans="1:27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4"/>
      <c r="W990" s="4"/>
      <c r="X990" s="4"/>
      <c r="Y990" s="4"/>
      <c r="Z990" s="4"/>
      <c r="AA990" s="5"/>
    </row>
    <row r="991" spans="1:27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4"/>
      <c r="W991" s="4"/>
      <c r="X991" s="4"/>
      <c r="Y991" s="4"/>
      <c r="Z991" s="4"/>
      <c r="AA991" s="5"/>
    </row>
    <row r="992" spans="1:27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4"/>
      <c r="W992" s="4"/>
      <c r="X992" s="4"/>
      <c r="Y992" s="4"/>
      <c r="Z992" s="4"/>
      <c r="AA992" s="5"/>
    </row>
    <row r="993" spans="1:27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4"/>
      <c r="W993" s="4"/>
      <c r="X993" s="4"/>
      <c r="Y993" s="4"/>
      <c r="Z993" s="4"/>
      <c r="AA993" s="5"/>
    </row>
    <row r="994" spans="1:27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4"/>
      <c r="W994" s="4"/>
      <c r="X994" s="4"/>
      <c r="Y994" s="4"/>
      <c r="Z994" s="4"/>
      <c r="AA994" s="5"/>
    </row>
    <row r="995" spans="1:27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4"/>
      <c r="W995" s="4"/>
      <c r="X995" s="4"/>
      <c r="Y995" s="4"/>
      <c r="Z995" s="4"/>
      <c r="AA995" s="5"/>
    </row>
    <row r="996" spans="1:27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4"/>
      <c r="W996" s="4"/>
      <c r="X996" s="4"/>
      <c r="Y996" s="4"/>
      <c r="Z996" s="4"/>
      <c r="AA996" s="5"/>
    </row>
    <row r="997" spans="1:2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4"/>
      <c r="W997" s="4"/>
      <c r="X997" s="4"/>
      <c r="Y997" s="4"/>
      <c r="Z997" s="4"/>
      <c r="AA997" s="5"/>
    </row>
    <row r="998" spans="1:27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4"/>
      <c r="W998" s="4"/>
      <c r="X998" s="4"/>
      <c r="Y998" s="4"/>
      <c r="Z998" s="4"/>
      <c r="AA998" s="5"/>
    </row>
    <row r="999" spans="1:27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4"/>
      <c r="W999" s="4"/>
      <c r="X999" s="4"/>
      <c r="Y999" s="4"/>
      <c r="Z999" s="4"/>
      <c r="AA999" s="5"/>
    </row>
    <row r="1000" spans="1:27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4"/>
      <c r="W1000" s="4"/>
      <c r="X1000" s="4"/>
      <c r="Y1000" s="4"/>
      <c r="Z1000" s="4"/>
      <c r="AA1000" s="5"/>
    </row>
    <row r="1001" spans="1:27" ht="15.75" customHeight="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4"/>
      <c r="W1001" s="4"/>
      <c r="X1001" s="4"/>
      <c r="Y1001" s="4"/>
      <c r="Z1001" s="4"/>
      <c r="AA1001" s="5"/>
    </row>
    <row r="1002" spans="1:27" ht="15.75" customHeight="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4"/>
      <c r="W1002" s="4"/>
      <c r="X1002" s="4"/>
      <c r="Y1002" s="4"/>
      <c r="Z1002" s="4"/>
      <c r="AA1002" s="5"/>
    </row>
    <row r="1003" spans="1:27" ht="15.75" customHeight="1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4"/>
      <c r="W1003" s="4"/>
      <c r="X1003" s="4"/>
      <c r="Y1003" s="4"/>
      <c r="Z1003" s="4"/>
      <c r="AA1003" s="5"/>
    </row>
    <row r="1004" spans="1:27" ht="15.75" customHeight="1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4"/>
      <c r="W1004" s="4"/>
      <c r="X1004" s="4"/>
      <c r="Y1004" s="4"/>
      <c r="Z1004" s="4"/>
      <c r="AA1004" s="5"/>
    </row>
    <row r="1005" spans="1:27" ht="15.75" customHeight="1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4"/>
      <c r="W1005" s="4"/>
      <c r="X1005" s="4"/>
      <c r="Y1005" s="4"/>
      <c r="Z1005" s="4"/>
      <c r="AA1005" s="5"/>
    </row>
  </sheetData>
  <mergeCells count="55">
    <mergeCell ref="C64:E64"/>
    <mergeCell ref="F64:G64"/>
    <mergeCell ref="C53:E53"/>
    <mergeCell ref="F53:G53"/>
    <mergeCell ref="C54:E54"/>
    <mergeCell ref="F54:G54"/>
    <mergeCell ref="F55:G55"/>
    <mergeCell ref="C61:E61"/>
    <mergeCell ref="F61:G61"/>
    <mergeCell ref="C62:E62"/>
    <mergeCell ref="F62:G62"/>
    <mergeCell ref="F58:G58"/>
    <mergeCell ref="F59:G59"/>
    <mergeCell ref="C59:E59"/>
    <mergeCell ref="C60:E60"/>
    <mergeCell ref="C63:E63"/>
    <mergeCell ref="C38:E38"/>
    <mergeCell ref="C39:E39"/>
    <mergeCell ref="C40:E40"/>
    <mergeCell ref="C41:E41"/>
    <mergeCell ref="L63:P63"/>
    <mergeCell ref="C50:G50"/>
    <mergeCell ref="F63:G63"/>
    <mergeCell ref="C45:E45"/>
    <mergeCell ref="C46:E46"/>
    <mergeCell ref="C47:E47"/>
    <mergeCell ref="C52:E52"/>
    <mergeCell ref="F52:G52"/>
    <mergeCell ref="F41:I41"/>
    <mergeCell ref="F42:I42"/>
    <mergeCell ref="C42:E42"/>
    <mergeCell ref="C43:E43"/>
    <mergeCell ref="M4:O7"/>
    <mergeCell ref="E7:G7"/>
    <mergeCell ref="C30:D30"/>
    <mergeCell ref="C36:E36"/>
    <mergeCell ref="L37:P37"/>
    <mergeCell ref="C37:E37"/>
    <mergeCell ref="C2:G4"/>
    <mergeCell ref="C10:I10"/>
    <mergeCell ref="C34:I34"/>
    <mergeCell ref="P41:Q41"/>
    <mergeCell ref="P43:Q43"/>
    <mergeCell ref="F60:G60"/>
    <mergeCell ref="C55:E55"/>
    <mergeCell ref="C56:E56"/>
    <mergeCell ref="F56:G56"/>
    <mergeCell ref="C57:E57"/>
    <mergeCell ref="F57:G57"/>
    <mergeCell ref="F43:I43"/>
    <mergeCell ref="F45:I45"/>
    <mergeCell ref="F46:I46"/>
    <mergeCell ref="F47:I47"/>
    <mergeCell ref="L49:P49"/>
    <mergeCell ref="C44:E44"/>
  </mergeCells>
  <conditionalFormatting sqref="C22 V22 F24:K24 B28 C28:C31 A29:B31 J29:L31 D30:I31 V30:V31">
    <cfRule type="expression" dxfId="0" priority="1">
      <formula>$E10&lt;&gt;""</formula>
    </cfRule>
  </conditionalFormatting>
  <pageMargins left="0.7" right="0.7" top="0.78740157499999996" bottom="0.78740157499999996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000-000000000000}">
          <x14:formula1>
            <xm:f>variables!$K$2:$K$3</xm:f>
          </x14:formula1>
          <xm:sqref>F41</xm:sqref>
        </x14:dataValidation>
        <x14:dataValidation type="list" allowBlank="1" showErrorMessage="1" xr:uid="{00000000-0002-0000-0000-000001000000}">
          <x14:formula1>
            <xm:f>variables!$G$2:$G$3</xm:f>
          </x14:formula1>
          <xm:sqref>E7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2"/>
  <sheetViews>
    <sheetView workbookViewId="0">
      <selection activeCell="E22" sqref="E22"/>
    </sheetView>
  </sheetViews>
  <sheetFormatPr baseColWidth="10" defaultColWidth="14.44140625" defaultRowHeight="15" customHeight="1"/>
  <cols>
    <col min="1" max="1" width="20.5546875" style="88" customWidth="1"/>
    <col min="2" max="2" width="15.44140625" style="88" customWidth="1"/>
    <col min="3" max="7" width="12.6640625" style="88" customWidth="1"/>
    <col min="8" max="8" width="6.88671875" style="88" customWidth="1"/>
    <col min="9" max="9" width="13.5546875" style="88" customWidth="1"/>
    <col min="10" max="10" width="43.109375" style="88" customWidth="1"/>
    <col min="11" max="11" width="26.5546875" style="88" customWidth="1"/>
    <col min="12" max="14" width="9.33203125" style="88" hidden="1" customWidth="1"/>
    <col min="15" max="18" width="9.33203125" style="88" customWidth="1"/>
    <col min="19" max="19" width="27.44140625" style="88" customWidth="1"/>
    <col min="20" max="27" width="9.33203125" style="88" customWidth="1"/>
    <col min="28" max="16384" width="14.44140625" style="88"/>
  </cols>
  <sheetData>
    <row r="1" spans="1:27" ht="13.8">
      <c r="A1" s="222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89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1"/>
      <c r="Z1" s="91"/>
      <c r="AA1" s="91"/>
    </row>
    <row r="2" spans="1:27" ht="13.8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89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1"/>
      <c r="Z2" s="91"/>
      <c r="AA2" s="91"/>
    </row>
    <row r="3" spans="1:27" ht="13.8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89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1"/>
      <c r="Z3" s="91"/>
      <c r="AA3" s="91"/>
    </row>
    <row r="4" spans="1:27" ht="13.8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89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1"/>
      <c r="Z4" s="91"/>
      <c r="AA4" s="91"/>
    </row>
    <row r="5" spans="1:27" ht="13.8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89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1"/>
      <c r="Z5" s="91"/>
      <c r="AA5" s="91"/>
    </row>
    <row r="6" spans="1:27" ht="13.8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89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1"/>
      <c r="Z6" s="91"/>
      <c r="AA6" s="91"/>
    </row>
    <row r="7" spans="1:27" ht="13.8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89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1"/>
      <c r="Z7" s="91"/>
      <c r="AA7" s="91"/>
    </row>
    <row r="8" spans="1:27" ht="13.8">
      <c r="A8" s="22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89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1"/>
      <c r="Z8" s="91"/>
      <c r="AA8" s="91"/>
    </row>
    <row r="9" spans="1:27" ht="13.8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89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1"/>
      <c r="Z9" s="91"/>
      <c r="AA9" s="91"/>
    </row>
    <row r="10" spans="1:27" ht="13.8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89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1"/>
      <c r="Z10" s="91"/>
      <c r="AA10" s="91"/>
    </row>
    <row r="11" spans="1:27" ht="17.399999999999999">
      <c r="A11" s="53"/>
      <c r="B11" s="92"/>
      <c r="C11" s="224" t="s">
        <v>31</v>
      </c>
      <c r="D11" s="225"/>
      <c r="E11" s="225"/>
      <c r="F11" s="225"/>
      <c r="G11" s="225"/>
      <c r="H11" s="93"/>
      <c r="I11" s="94"/>
      <c r="J11" s="226" t="s">
        <v>32</v>
      </c>
      <c r="K11" s="227"/>
      <c r="L11" s="95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1"/>
      <c r="Z11" s="91"/>
      <c r="AA11" s="91"/>
    </row>
    <row r="12" spans="1:27" ht="15" customHeight="1">
      <c r="A12" s="96"/>
      <c r="B12" s="97" t="s">
        <v>33</v>
      </c>
      <c r="C12" s="228" t="s">
        <v>34</v>
      </c>
      <c r="D12" s="229"/>
      <c r="E12" s="229"/>
      <c r="F12" s="229"/>
      <c r="G12" s="229"/>
      <c r="H12" s="98"/>
      <c r="I12" s="90"/>
      <c r="J12" s="99" t="str">
        <f>'PICO EV calculator'!F36&amp;" dilution factor"</f>
        <v>Antibody - BL dilution factor</v>
      </c>
      <c r="K12" s="100">
        <f t="array" ref="K12:L12">'PICO EV calculator'!F61:G61</f>
        <v>100171773.46748035</v>
      </c>
      <c r="L12" s="90">
        <v>0</v>
      </c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1"/>
      <c r="Z12" s="91"/>
      <c r="AA12" s="91"/>
    </row>
    <row r="13" spans="1:27" ht="15" customHeight="1">
      <c r="A13" s="221" t="s">
        <v>35</v>
      </c>
      <c r="B13" s="101"/>
      <c r="C13" s="102">
        <v>1</v>
      </c>
      <c r="D13" s="102">
        <v>2</v>
      </c>
      <c r="E13" s="102">
        <v>3</v>
      </c>
      <c r="F13" s="102">
        <v>4</v>
      </c>
      <c r="G13" s="102">
        <v>5</v>
      </c>
      <c r="H13" s="103"/>
      <c r="I13" s="103"/>
      <c r="J13" s="99" t="str">
        <f>'PICO EV calculator'!G36&amp;" dilution factor"</f>
        <v>Antibody - P8 dilution factor</v>
      </c>
      <c r="K13" s="100">
        <f t="array" ref="K13:L13">'PICO EV calculator'!F62:G62</f>
        <v>1001717734.6748035</v>
      </c>
      <c r="L13" s="90">
        <v>0</v>
      </c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1"/>
      <c r="Z13" s="91"/>
      <c r="AA13" s="91"/>
    </row>
    <row r="14" spans="1:27" ht="15" customHeight="1">
      <c r="A14" s="159"/>
      <c r="B14" s="104" t="s">
        <v>36</v>
      </c>
      <c r="C14" s="105"/>
      <c r="D14" s="105"/>
      <c r="E14" s="105"/>
      <c r="F14" s="105"/>
      <c r="G14" s="105"/>
      <c r="H14" s="90"/>
      <c r="I14" s="90"/>
      <c r="J14" s="230"/>
      <c r="K14" s="231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1"/>
      <c r="Z14" s="91"/>
      <c r="AA14" s="91"/>
    </row>
    <row r="15" spans="1:27" ht="15" customHeight="1">
      <c r="A15" s="159"/>
      <c r="B15" s="104" t="s">
        <v>37</v>
      </c>
      <c r="C15" s="106"/>
      <c r="D15" s="105"/>
      <c r="E15" s="105"/>
      <c r="F15" s="105"/>
      <c r="G15" s="105"/>
      <c r="H15" s="90"/>
      <c r="I15" s="90"/>
      <c r="J15" s="232"/>
      <c r="K15" s="233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1"/>
      <c r="Z15" s="91"/>
      <c r="AA15" s="91"/>
    </row>
    <row r="16" spans="1:27" ht="15" customHeight="1">
      <c r="A16" s="159"/>
      <c r="B16" s="104" t="str">
        <f>variables!A18</f>
        <v>Stock</v>
      </c>
      <c r="C16" s="105"/>
      <c r="D16" s="105"/>
      <c r="E16" s="105"/>
      <c r="F16" s="105"/>
      <c r="G16" s="105"/>
      <c r="H16" s="107"/>
      <c r="I16" s="107"/>
      <c r="J16" s="99" t="s">
        <v>38</v>
      </c>
      <c r="K16" s="108">
        <f t="array" ref="K16:L16">'PICO EV calculator'!F56:G56</f>
        <v>42</v>
      </c>
      <c r="L16" s="90">
        <v>0</v>
      </c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1"/>
      <c r="Z16" s="91"/>
      <c r="AA16" s="91"/>
    </row>
    <row r="17" spans="1:27" ht="15" customHeight="1">
      <c r="A17" s="159"/>
      <c r="B17" s="104" t="str">
        <f>variables!A19</f>
        <v>Dil1</v>
      </c>
      <c r="C17" s="105"/>
      <c r="D17" s="105"/>
      <c r="E17" s="105"/>
      <c r="F17" s="105"/>
      <c r="G17" s="105"/>
      <c r="H17" s="90"/>
      <c r="I17" s="90"/>
      <c r="J17" s="99" t="s">
        <v>39</v>
      </c>
      <c r="K17" s="143">
        <f t="array" ref="K17:L17">((('PICO EV calculator'!F59:G59+'PICO EV calculator'!F58:G58)/'PICO EV calculator'!F58:G58)^'PICO EV calculator'!F57:G57)*'PICO EV calculator'!F56:G56*'PICO EV calculator'!F55:G55</f>
        <v>1562820</v>
      </c>
      <c r="L17" s="90" t="e">
        <v>#DIV/0!</v>
      </c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1"/>
      <c r="Z17" s="91"/>
      <c r="AA17" s="91"/>
    </row>
    <row r="18" spans="1:27" ht="15" customHeight="1">
      <c r="A18" s="159"/>
      <c r="B18" s="104" t="str">
        <f>variables!A20</f>
        <v>Dil2</v>
      </c>
      <c r="C18" s="105"/>
      <c r="D18" s="105"/>
      <c r="E18" s="105"/>
      <c r="F18" s="105"/>
      <c r="G18" s="105"/>
      <c r="H18" s="90"/>
      <c r="I18" s="90"/>
      <c r="J18" s="109" t="s">
        <v>40</v>
      </c>
      <c r="K18" s="110" t="e">
        <f>AVERAGE(C15:G15)</f>
        <v>#DIV/0!</v>
      </c>
      <c r="L18" s="90"/>
      <c r="M18" s="90"/>
      <c r="N18" s="90"/>
      <c r="O18" s="90"/>
      <c r="P18" s="90"/>
      <c r="Q18" s="90"/>
      <c r="R18" s="90"/>
      <c r="S18" s="53"/>
      <c r="T18" s="90"/>
      <c r="U18" s="90"/>
      <c r="V18" s="90"/>
      <c r="W18" s="90"/>
      <c r="X18" s="90"/>
      <c r="Y18" s="91"/>
      <c r="Z18" s="91"/>
      <c r="AA18" s="91"/>
    </row>
    <row r="19" spans="1:27" ht="15" customHeight="1">
      <c r="A19" s="159"/>
      <c r="B19" s="104" t="str">
        <f>variables!A21</f>
        <v>Dil3</v>
      </c>
      <c r="C19" s="105"/>
      <c r="D19" s="105"/>
      <c r="E19" s="105"/>
      <c r="F19" s="105"/>
      <c r="G19" s="105"/>
      <c r="H19" s="90"/>
      <c r="I19" s="90"/>
      <c r="J19" s="109" t="s">
        <v>41</v>
      </c>
      <c r="K19" s="110">
        <f t="array" ref="K19:N19">'PICO EV calculator'!F43:I43</f>
        <v>2</v>
      </c>
      <c r="L19" s="90">
        <v>0</v>
      </c>
      <c r="M19" s="90">
        <v>0</v>
      </c>
      <c r="N19" s="90">
        <v>0</v>
      </c>
      <c r="O19" s="90"/>
      <c r="P19" s="90"/>
      <c r="Q19" s="90"/>
      <c r="R19" s="90"/>
      <c r="S19" s="111"/>
      <c r="T19" s="90"/>
      <c r="U19" s="90"/>
      <c r="V19" s="90"/>
      <c r="W19" s="90"/>
      <c r="X19" s="90"/>
      <c r="Y19" s="91"/>
      <c r="Z19" s="91"/>
      <c r="AA19" s="91"/>
    </row>
    <row r="20" spans="1:27" ht="15" customHeight="1">
      <c r="A20" s="159"/>
      <c r="B20" s="112" t="str">
        <f>variables!A22</f>
        <v>Dil4</v>
      </c>
      <c r="C20" s="113"/>
      <c r="D20" s="113"/>
      <c r="E20" s="113"/>
      <c r="F20" s="113"/>
      <c r="G20" s="113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1"/>
      <c r="Z20" s="91"/>
      <c r="AA20" s="91"/>
    </row>
    <row r="21" spans="1:27" ht="1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1"/>
      <c r="Z21" s="91"/>
      <c r="AA21" s="91"/>
    </row>
    <row r="22" spans="1:27" ht="1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1"/>
      <c r="Z22" s="91"/>
      <c r="AA22" s="91"/>
    </row>
    <row r="23" spans="1:27" ht="13.8">
      <c r="A23" s="87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1"/>
      <c r="Z23" s="91"/>
      <c r="AA23" s="91"/>
    </row>
    <row r="24" spans="1:27" ht="15.75" customHeight="1">
      <c r="A24" s="87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1"/>
      <c r="Z24" s="91"/>
      <c r="AA24" s="91"/>
    </row>
    <row r="25" spans="1:27" ht="15.75" customHeight="1">
      <c r="A25" s="87"/>
      <c r="B25" s="114"/>
      <c r="C25" s="234" t="s">
        <v>34</v>
      </c>
      <c r="D25" s="225"/>
      <c r="E25" s="225"/>
      <c r="F25" s="225"/>
      <c r="G25" s="225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1"/>
      <c r="Z25" s="91"/>
      <c r="AA25" s="91"/>
    </row>
    <row r="26" spans="1:27" ht="15.75" customHeight="1">
      <c r="A26" s="87"/>
      <c r="B26" s="114" t="s">
        <v>42</v>
      </c>
      <c r="C26" s="115">
        <v>1</v>
      </c>
      <c r="D26" s="102">
        <v>2</v>
      </c>
      <c r="E26" s="102">
        <v>3</v>
      </c>
      <c r="F26" s="102">
        <v>4</v>
      </c>
      <c r="G26" s="102">
        <v>5</v>
      </c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1"/>
      <c r="Z26" s="91"/>
      <c r="AA26" s="91"/>
    </row>
    <row r="27" spans="1:27" ht="15.75" customHeight="1">
      <c r="A27" s="87"/>
      <c r="B27" s="235" t="s">
        <v>43</v>
      </c>
      <c r="C27" s="116" t="e">
        <f t="shared" ref="C27:F31" si="0">C16-$K$18</f>
        <v>#DIV/0!</v>
      </c>
      <c r="D27" s="117" t="e">
        <f t="shared" si="0"/>
        <v>#DIV/0!</v>
      </c>
      <c r="E27" s="117" t="e">
        <f t="shared" si="0"/>
        <v>#DIV/0!</v>
      </c>
      <c r="F27" s="117" t="e">
        <f t="shared" si="0"/>
        <v>#DIV/0!</v>
      </c>
      <c r="G27" s="117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1"/>
      <c r="Z27" s="91"/>
      <c r="AA27" s="91"/>
    </row>
    <row r="28" spans="1:27" ht="15.75" customHeight="1">
      <c r="A28" s="87"/>
      <c r="B28" s="159"/>
      <c r="C28" s="116" t="e">
        <f t="shared" si="0"/>
        <v>#DIV/0!</v>
      </c>
      <c r="D28" s="117" t="e">
        <f t="shared" si="0"/>
        <v>#DIV/0!</v>
      </c>
      <c r="E28" s="117" t="e">
        <f t="shared" si="0"/>
        <v>#DIV/0!</v>
      </c>
      <c r="F28" s="117" t="e">
        <f t="shared" si="0"/>
        <v>#DIV/0!</v>
      </c>
      <c r="G28" s="117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118"/>
      <c r="T28" s="90"/>
      <c r="U28" s="90"/>
      <c r="V28" s="90"/>
      <c r="W28" s="90"/>
      <c r="X28" s="90"/>
      <c r="Y28" s="91"/>
      <c r="Z28" s="91"/>
      <c r="AA28" s="91"/>
    </row>
    <row r="29" spans="1:27" ht="15.75" customHeight="1">
      <c r="A29" s="87"/>
      <c r="B29" s="114" t="s">
        <v>44</v>
      </c>
      <c r="C29" s="116" t="e">
        <f t="shared" si="0"/>
        <v>#DIV/0!</v>
      </c>
      <c r="D29" s="117" t="e">
        <f t="shared" si="0"/>
        <v>#DIV/0!</v>
      </c>
      <c r="E29" s="117" t="e">
        <f t="shared" si="0"/>
        <v>#DIV/0!</v>
      </c>
      <c r="F29" s="117" t="e">
        <f t="shared" si="0"/>
        <v>#DIV/0!</v>
      </c>
      <c r="G29" s="117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111"/>
      <c r="Y29" s="91"/>
      <c r="Z29" s="91"/>
      <c r="AA29" s="91"/>
    </row>
    <row r="30" spans="1:27" ht="15.75" customHeight="1">
      <c r="A30" s="87"/>
      <c r="B30" s="114" t="s">
        <v>45</v>
      </c>
      <c r="C30" s="116" t="e">
        <f t="shared" si="0"/>
        <v>#DIV/0!</v>
      </c>
      <c r="D30" s="117" t="e">
        <f t="shared" si="0"/>
        <v>#DIV/0!</v>
      </c>
      <c r="E30" s="117" t="e">
        <f t="shared" si="0"/>
        <v>#DIV/0!</v>
      </c>
      <c r="F30" s="117" t="e">
        <f t="shared" si="0"/>
        <v>#DIV/0!</v>
      </c>
      <c r="G30" s="117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1"/>
      <c r="Z30" s="91"/>
      <c r="AA30" s="91"/>
    </row>
    <row r="31" spans="1:27" ht="15.75" customHeight="1">
      <c r="A31" s="87"/>
      <c r="B31" s="114" t="s">
        <v>46</v>
      </c>
      <c r="C31" s="119" t="e">
        <f t="shared" si="0"/>
        <v>#DIV/0!</v>
      </c>
      <c r="D31" s="120" t="e">
        <f t="shared" si="0"/>
        <v>#DIV/0!</v>
      </c>
      <c r="E31" s="120" t="e">
        <f t="shared" si="0"/>
        <v>#DIV/0!</v>
      </c>
      <c r="F31" s="120" t="e">
        <f t="shared" si="0"/>
        <v>#DIV/0!</v>
      </c>
      <c r="G31" s="12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1"/>
      <c r="Z31" s="91"/>
      <c r="AA31" s="91"/>
    </row>
    <row r="32" spans="1:27" ht="15.75" customHeight="1">
      <c r="A32" s="87"/>
      <c r="B32" s="90"/>
      <c r="C32" s="111"/>
      <c r="D32" s="111"/>
      <c r="E32" s="111"/>
      <c r="F32" s="111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1"/>
      <c r="Z32" s="91"/>
      <c r="AA32" s="91"/>
    </row>
    <row r="33" spans="1:27" ht="15.75" customHeight="1">
      <c r="A33" s="87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1"/>
      <c r="Z33" s="91"/>
      <c r="AA33" s="91"/>
    </row>
    <row r="34" spans="1:27" ht="15.75" customHeight="1">
      <c r="A34" s="87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1"/>
      <c r="Z34" s="91"/>
      <c r="AA34" s="91"/>
    </row>
    <row r="35" spans="1:27" ht="19.5" customHeight="1">
      <c r="A35" s="87"/>
      <c r="B35" s="121"/>
      <c r="C35" s="217" t="s">
        <v>47</v>
      </c>
      <c r="D35" s="218"/>
      <c r="E35" s="218"/>
      <c r="F35" s="218"/>
      <c r="G35" s="218"/>
      <c r="H35" s="90"/>
      <c r="I35" s="89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1"/>
      <c r="Z35" s="91"/>
      <c r="AA35" s="91"/>
    </row>
    <row r="36" spans="1:27" ht="15.75" customHeight="1">
      <c r="A36" s="87"/>
      <c r="B36" s="122" t="s">
        <v>33</v>
      </c>
      <c r="C36" s="219" t="s">
        <v>34</v>
      </c>
      <c r="D36" s="220"/>
      <c r="E36" s="220"/>
      <c r="F36" s="220"/>
      <c r="G36" s="220"/>
      <c r="H36" s="98"/>
      <c r="I36" s="123" t="s">
        <v>48</v>
      </c>
      <c r="J36" s="124" t="s">
        <v>49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1"/>
      <c r="Z36" s="91"/>
      <c r="AA36" s="91"/>
    </row>
    <row r="37" spans="1:27" ht="15.75" customHeight="1">
      <c r="A37" s="87"/>
      <c r="B37" s="125"/>
      <c r="C37" s="126">
        <f t="shared" ref="C37:F37" si="1">C13</f>
        <v>1</v>
      </c>
      <c r="D37" s="126">
        <f t="shared" si="1"/>
        <v>2</v>
      </c>
      <c r="E37" s="126">
        <f t="shared" si="1"/>
        <v>3</v>
      </c>
      <c r="F37" s="127">
        <f t="shared" si="1"/>
        <v>4</v>
      </c>
      <c r="G37" s="127">
        <v>5</v>
      </c>
      <c r="H37" s="103"/>
      <c r="I37" s="128"/>
      <c r="J37" s="129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1"/>
      <c r="Z37" s="91"/>
      <c r="AA37" s="91"/>
    </row>
    <row r="38" spans="1:27" ht="15" customHeight="1">
      <c r="A38" s="221" t="s">
        <v>50</v>
      </c>
      <c r="B38" s="130" t="str">
        <f t="shared" ref="B38:B42" si="2">B16</f>
        <v>Stock</v>
      </c>
      <c r="C38" s="131" t="e">
        <f>(C27*$K$17*1000000)/(variables!$B$1*$K$16)</f>
        <v>#DIV/0!</v>
      </c>
      <c r="D38" s="131" t="e">
        <f>(D27*$K$17*1000000)/(variables!$B$1*$K$16)</f>
        <v>#DIV/0!</v>
      </c>
      <c r="E38" s="131" t="e">
        <f>(E27*$K$17*1000000)/(variables!$B$1*$K$16)</f>
        <v>#DIV/0!</v>
      </c>
      <c r="F38" s="131" t="e">
        <f>(F27*$K$17*1000000)/(variables!$B$1*$K$16)</f>
        <v>#DIV/0!</v>
      </c>
      <c r="G38" s="131"/>
      <c r="H38" s="132"/>
      <c r="I38" s="133" t="e">
        <f>AVERAGE(C38:G38)</f>
        <v>#DIV/0!</v>
      </c>
      <c r="J38" s="134" t="e">
        <f>MEDIAN(C38:G38)</f>
        <v>#DIV/0!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1"/>
      <c r="Z38" s="91"/>
      <c r="AA38" s="91"/>
    </row>
    <row r="39" spans="1:27" ht="15.75" customHeight="1">
      <c r="A39" s="159"/>
      <c r="B39" s="130" t="str">
        <f t="shared" si="2"/>
        <v>Dil1</v>
      </c>
      <c r="C39" s="131" t="e">
        <f>(C28*$K$17*1000000)/(variables!$B$1*$K$16)</f>
        <v>#DIV/0!</v>
      </c>
      <c r="D39" s="131" t="e">
        <f>(D28*$K$17*1000000)/(variables!$B$1*$K$16)</f>
        <v>#DIV/0!</v>
      </c>
      <c r="E39" s="131" t="e">
        <f>(E28*$K$17*1000000)/(variables!$B$1*$K$16)</f>
        <v>#DIV/0!</v>
      </c>
      <c r="F39" s="131" t="e">
        <f>(F28*$K$17*1000000)/(variables!$B$1*$K$16)</f>
        <v>#DIV/0!</v>
      </c>
      <c r="G39" s="131"/>
      <c r="H39" s="132"/>
      <c r="I39" s="133" t="e">
        <f>AVERAGE(C39:G39)</f>
        <v>#DIV/0!</v>
      </c>
      <c r="J39" s="134" t="e">
        <f>MEDIAN(C39:G39)</f>
        <v>#DIV/0!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1"/>
      <c r="Z39" s="91"/>
      <c r="AA39" s="91"/>
    </row>
    <row r="40" spans="1:27" ht="15.75" customHeight="1">
      <c r="A40" s="159"/>
      <c r="B40" s="130" t="str">
        <f t="shared" si="2"/>
        <v>Dil2</v>
      </c>
      <c r="C40" s="131" t="e">
        <f>(C29*$K$17*1000000)/(variables!$B$1*$K$16)</f>
        <v>#DIV/0!</v>
      </c>
      <c r="D40" s="131" t="e">
        <f>(D29*$K$17*1000000)/(variables!$B$1*$K$16)</f>
        <v>#DIV/0!</v>
      </c>
      <c r="E40" s="131" t="e">
        <f>(E29*$K$17*1000000)/(variables!$B$1*$K$16)</f>
        <v>#DIV/0!</v>
      </c>
      <c r="F40" s="131" t="e">
        <f>(F29*$K$17*1000000)/(variables!$B$1*$K$16)</f>
        <v>#DIV/0!</v>
      </c>
      <c r="G40" s="131"/>
      <c r="H40" s="132"/>
      <c r="I40" s="133" t="e">
        <f>AVERAGE(C40:G40)</f>
        <v>#DIV/0!</v>
      </c>
      <c r="J40" s="134" t="e">
        <f>MEDIAN(C40:G40)</f>
        <v>#DIV/0!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1"/>
      <c r="Z40" s="91"/>
      <c r="AA40" s="91"/>
    </row>
    <row r="41" spans="1:27" ht="15.75" customHeight="1">
      <c r="A41" s="159"/>
      <c r="B41" s="130" t="str">
        <f t="shared" si="2"/>
        <v>Dil3</v>
      </c>
      <c r="C41" s="131" t="e">
        <f>(C30*$K$17*1000000)/(variables!$B$1*$K$16)</f>
        <v>#DIV/0!</v>
      </c>
      <c r="D41" s="131" t="e">
        <f>(D30*$K$17*1000000)/(variables!$B$1*$K$16)</f>
        <v>#DIV/0!</v>
      </c>
      <c r="E41" s="131" t="e">
        <f>(E30*$K$17*1000000)/(variables!$B$1*$K$16)</f>
        <v>#DIV/0!</v>
      </c>
      <c r="F41" s="131" t="e">
        <f>(F30*$K$17*1000000)/(variables!$B$1*$K$16)</f>
        <v>#DIV/0!</v>
      </c>
      <c r="G41" s="131"/>
      <c r="H41" s="132"/>
      <c r="I41" s="133" t="e">
        <f>AVERAGE(C41:G41)</f>
        <v>#DIV/0!</v>
      </c>
      <c r="J41" s="134" t="e">
        <f>MEDIAN(C41:G41)</f>
        <v>#DIV/0!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1"/>
      <c r="Z41" s="91"/>
      <c r="AA41" s="91"/>
    </row>
    <row r="42" spans="1:27" ht="15.75" customHeight="1">
      <c r="A42" s="159"/>
      <c r="B42" s="135" t="str">
        <f t="shared" si="2"/>
        <v>Dil4</v>
      </c>
      <c r="C42" s="136" t="e">
        <f>(C31*$K$17*1000000)/(variables!$B$1*$K$16)</f>
        <v>#DIV/0!</v>
      </c>
      <c r="D42" s="136" t="e">
        <f>(D31*$K$17*1000000)/(variables!$B$1*$K$16)</f>
        <v>#DIV/0!</v>
      </c>
      <c r="E42" s="136" t="e">
        <f>(E31*$K$17*1000000)/(variables!$B$1*$K$16)</f>
        <v>#DIV/0!</v>
      </c>
      <c r="F42" s="136" t="e">
        <f>(F31*$K$17*1000000)/(variables!$B$1*$K$16)</f>
        <v>#DIV/0!</v>
      </c>
      <c r="G42" s="136"/>
      <c r="H42" s="132"/>
      <c r="I42" s="133" t="e">
        <f>AVERAGE(C42:G42)</f>
        <v>#DIV/0!</v>
      </c>
      <c r="J42" s="134" t="e">
        <f>MEDIAN(C42:G42)</f>
        <v>#DIV/0!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1"/>
      <c r="Z42" s="91"/>
      <c r="AA42" s="91"/>
    </row>
    <row r="43" spans="1:27" ht="15.75" customHeight="1">
      <c r="B43" s="53"/>
      <c r="C43" s="53"/>
      <c r="D43" s="53"/>
      <c r="E43" s="53"/>
      <c r="F43" s="53"/>
      <c r="G43" s="53"/>
      <c r="H43" s="53"/>
      <c r="I43" s="55"/>
      <c r="J43" s="55"/>
      <c r="K43" s="53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1"/>
      <c r="Z43" s="91"/>
      <c r="AA43" s="91"/>
    </row>
    <row r="44" spans="1:27" ht="15.75" customHeight="1">
      <c r="A44" s="87"/>
      <c r="B44" s="121"/>
      <c r="C44" s="217" t="s">
        <v>51</v>
      </c>
      <c r="D44" s="218"/>
      <c r="E44" s="218"/>
      <c r="F44" s="218"/>
      <c r="G44" s="218"/>
      <c r="H44" s="90"/>
      <c r="I44" s="137"/>
      <c r="J44" s="55"/>
      <c r="K44" s="53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1"/>
      <c r="Z44" s="91"/>
      <c r="AA44" s="91"/>
    </row>
    <row r="45" spans="1:27" ht="15.75" customHeight="1">
      <c r="A45" s="87"/>
      <c r="B45" s="138" t="s">
        <v>33</v>
      </c>
      <c r="C45" s="219" t="s">
        <v>34</v>
      </c>
      <c r="D45" s="220"/>
      <c r="E45" s="220"/>
      <c r="F45" s="220"/>
      <c r="G45" s="220"/>
      <c r="H45" s="98"/>
      <c r="I45" s="123" t="s">
        <v>52</v>
      </c>
      <c r="J45" s="124" t="s">
        <v>53</v>
      </c>
      <c r="K45" s="53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1"/>
      <c r="Z45" s="91"/>
      <c r="AA45" s="91"/>
    </row>
    <row r="46" spans="1:27" ht="15.75" customHeight="1">
      <c r="A46" s="87"/>
      <c r="B46" s="125"/>
      <c r="C46" s="102">
        <f t="shared" ref="C46:F46" si="3">C13</f>
        <v>1</v>
      </c>
      <c r="D46" s="102">
        <f t="shared" si="3"/>
        <v>2</v>
      </c>
      <c r="E46" s="102">
        <f t="shared" si="3"/>
        <v>3</v>
      </c>
      <c r="F46" s="102">
        <f t="shared" si="3"/>
        <v>4</v>
      </c>
      <c r="G46" s="102">
        <v>5</v>
      </c>
      <c r="H46" s="139"/>
      <c r="I46" s="128"/>
      <c r="J46" s="140"/>
      <c r="K46" s="53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1"/>
      <c r="Z46" s="91"/>
      <c r="AA46" s="91"/>
    </row>
    <row r="47" spans="1:27" ht="15.75" customHeight="1">
      <c r="A47" s="221" t="s">
        <v>51</v>
      </c>
      <c r="B47" s="130" t="str">
        <f t="shared" ref="B47:B51" si="4">B16</f>
        <v>Stock</v>
      </c>
      <c r="C47" s="131" t="e">
        <f>C38*variables!$B$1/1000000*$K$19</f>
        <v>#DIV/0!</v>
      </c>
      <c r="D47" s="131" t="e">
        <f>D38*variables!$B$1/1000000*$K$19</f>
        <v>#DIV/0!</v>
      </c>
      <c r="E47" s="131" t="e">
        <f>E38*variables!$B$1/1000000*$K$19</f>
        <v>#DIV/0!</v>
      </c>
      <c r="F47" s="131" t="e">
        <f>F38*variables!$B$1/1000000*$K$19</f>
        <v>#DIV/0!</v>
      </c>
      <c r="G47" s="131"/>
      <c r="H47" s="132"/>
      <c r="I47" s="133" t="e">
        <f>AVERAGE(C47:G47)</f>
        <v>#DIV/0!</v>
      </c>
      <c r="J47" s="134" t="e">
        <f>MEDIAN(C47:G47)</f>
        <v>#DIV/0!</v>
      </c>
      <c r="K47" s="53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1"/>
      <c r="Z47" s="91"/>
      <c r="AA47" s="91"/>
    </row>
    <row r="48" spans="1:27" ht="15.75" customHeight="1">
      <c r="A48" s="159"/>
      <c r="B48" s="130" t="str">
        <f t="shared" si="4"/>
        <v>Dil1</v>
      </c>
      <c r="C48" s="131" t="e">
        <f>C39*variables!$B$1/1000000*$K$19</f>
        <v>#DIV/0!</v>
      </c>
      <c r="D48" s="131" t="e">
        <f>D39*variables!$B$1/1000000*$K$19</f>
        <v>#DIV/0!</v>
      </c>
      <c r="E48" s="131" t="e">
        <f>E39*variables!$B$1/1000000*$K$19</f>
        <v>#DIV/0!</v>
      </c>
      <c r="F48" s="131" t="e">
        <f>F39*variables!$B$1/1000000*$K$19</f>
        <v>#DIV/0!</v>
      </c>
      <c r="G48" s="131"/>
      <c r="H48" s="132"/>
      <c r="I48" s="133" t="e">
        <f>AVERAGE(C48:G48)</f>
        <v>#DIV/0!</v>
      </c>
      <c r="J48" s="134" t="e">
        <f>MEDIAN(C48:G48)</f>
        <v>#DIV/0!</v>
      </c>
      <c r="K48" s="53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1"/>
      <c r="Z48" s="91"/>
      <c r="AA48" s="91"/>
    </row>
    <row r="49" spans="1:27" ht="15.75" customHeight="1">
      <c r="A49" s="159"/>
      <c r="B49" s="130" t="str">
        <f t="shared" si="4"/>
        <v>Dil2</v>
      </c>
      <c r="C49" s="131" t="e">
        <f>C40*variables!$B$1/1000000*$K$19</f>
        <v>#DIV/0!</v>
      </c>
      <c r="D49" s="131" t="e">
        <f>D40*variables!$B$1/1000000*$K$19</f>
        <v>#DIV/0!</v>
      </c>
      <c r="E49" s="131" t="e">
        <f>E40*variables!$B$1/1000000*$K$19</f>
        <v>#DIV/0!</v>
      </c>
      <c r="F49" s="131" t="e">
        <f>F40*variables!$B$1/1000000*$K$19</f>
        <v>#DIV/0!</v>
      </c>
      <c r="G49" s="131"/>
      <c r="H49" s="132"/>
      <c r="I49" s="133" t="e">
        <f>AVERAGE(C49:G49)</f>
        <v>#DIV/0!</v>
      </c>
      <c r="J49" s="134" t="e">
        <f>MEDIAN(C49:G49)</f>
        <v>#DIV/0!</v>
      </c>
      <c r="K49" s="53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1"/>
      <c r="Z49" s="91"/>
      <c r="AA49" s="91"/>
    </row>
    <row r="50" spans="1:27" ht="15.75" customHeight="1">
      <c r="A50" s="159"/>
      <c r="B50" s="130" t="str">
        <f t="shared" si="4"/>
        <v>Dil3</v>
      </c>
      <c r="C50" s="131" t="e">
        <f>C41*variables!$B$1/1000000*$K$19</f>
        <v>#DIV/0!</v>
      </c>
      <c r="D50" s="131" t="e">
        <f>D41*variables!$B$1/1000000*$K$19</f>
        <v>#DIV/0!</v>
      </c>
      <c r="E50" s="131" t="e">
        <f>E41*variables!$B$1/1000000*$K$19</f>
        <v>#DIV/0!</v>
      </c>
      <c r="F50" s="131" t="e">
        <f>F41*variables!$B$1/1000000*$K$19</f>
        <v>#DIV/0!</v>
      </c>
      <c r="G50" s="131"/>
      <c r="H50" s="132"/>
      <c r="I50" s="133" t="e">
        <f>AVERAGE(C50:G50)</f>
        <v>#DIV/0!</v>
      </c>
      <c r="J50" s="134" t="e">
        <f>MEDIAN(C50:G50)</f>
        <v>#DIV/0!</v>
      </c>
      <c r="K50" s="53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1"/>
      <c r="Z50" s="91"/>
      <c r="AA50" s="91"/>
    </row>
    <row r="51" spans="1:27" ht="15.75" customHeight="1">
      <c r="A51" s="159"/>
      <c r="B51" s="135" t="str">
        <f t="shared" si="4"/>
        <v>Dil4</v>
      </c>
      <c r="C51" s="136" t="e">
        <f>C42*variables!$B$1/1000000*$K$19</f>
        <v>#DIV/0!</v>
      </c>
      <c r="D51" s="136" t="e">
        <f>D42*variables!$B$1/1000000*$K$19</f>
        <v>#DIV/0!</v>
      </c>
      <c r="E51" s="136" t="e">
        <f>E42*variables!$B$1/1000000*$K$19</f>
        <v>#DIV/0!</v>
      </c>
      <c r="F51" s="136" t="e">
        <f>F42*variables!$B$1/1000000*$K$19</f>
        <v>#DIV/0!</v>
      </c>
      <c r="G51" s="136"/>
      <c r="H51" s="132"/>
      <c r="I51" s="133" t="e">
        <f>AVERAGE(C51:G51)</f>
        <v>#DIV/0!</v>
      </c>
      <c r="J51" s="134" t="e">
        <f>MEDIAN(C51:G51)</f>
        <v>#DIV/0!</v>
      </c>
      <c r="K51" s="53"/>
      <c r="L51" s="90"/>
      <c r="M51" s="90"/>
      <c r="N51" s="90"/>
      <c r="O51" s="141"/>
      <c r="Q51" s="90"/>
      <c r="R51" s="90"/>
      <c r="S51" s="90"/>
      <c r="T51" s="90"/>
      <c r="U51" s="90"/>
      <c r="V51" s="90"/>
      <c r="W51" s="90"/>
      <c r="X51" s="90"/>
      <c r="Y51" s="91"/>
      <c r="Z51" s="91"/>
      <c r="AA51" s="91"/>
    </row>
    <row r="52" spans="1:27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1"/>
      <c r="Z52" s="91"/>
      <c r="AA52" s="91"/>
    </row>
    <row r="53" spans="1:27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1"/>
      <c r="Z53" s="91"/>
      <c r="AA53" s="91"/>
    </row>
    <row r="54" spans="1:27" ht="15.75" customHeight="1">
      <c r="A54" s="90"/>
      <c r="C54" s="141"/>
      <c r="D54" s="141"/>
      <c r="E54" s="141"/>
      <c r="F54" s="141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1"/>
      <c r="Z54" s="91"/>
      <c r="AA54" s="91"/>
    </row>
    <row r="55" spans="1:27" ht="15.75" customHeight="1">
      <c r="A55" s="90"/>
      <c r="B55" s="90"/>
      <c r="C55" s="141"/>
      <c r="D55" s="141"/>
      <c r="E55" s="141"/>
      <c r="F55" s="141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1"/>
      <c r="Z55" s="91"/>
      <c r="AA55" s="91"/>
    </row>
    <row r="56" spans="1:27" ht="15.75" customHeight="1">
      <c r="A56" s="90"/>
      <c r="C56" s="141"/>
      <c r="D56" s="141"/>
      <c r="E56" s="141"/>
      <c r="F56" s="141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1"/>
      <c r="Z56" s="91"/>
      <c r="AA56" s="91"/>
    </row>
    <row r="57" spans="1:27" ht="15.75" customHeight="1">
      <c r="A57" s="90"/>
      <c r="B57" s="90"/>
      <c r="C57" s="141"/>
      <c r="D57" s="141"/>
      <c r="E57" s="141"/>
      <c r="F57" s="141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1"/>
      <c r="Z57" s="91"/>
      <c r="AA57" s="91"/>
    </row>
    <row r="58" spans="1:27" ht="15.75" customHeight="1">
      <c r="A58" s="90"/>
      <c r="B58" s="90"/>
      <c r="C58" s="141"/>
      <c r="D58" s="141"/>
      <c r="E58" s="141"/>
      <c r="F58" s="141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1"/>
      <c r="Z58" s="91"/>
      <c r="AA58" s="91"/>
    </row>
    <row r="59" spans="1:27" ht="15.75" customHeight="1">
      <c r="A59" s="90"/>
      <c r="B59" s="90"/>
      <c r="C59" s="141"/>
      <c r="D59" s="141"/>
      <c r="E59" s="141"/>
      <c r="F59" s="141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1"/>
      <c r="Z59" s="91"/>
      <c r="AA59" s="91"/>
    </row>
    <row r="60" spans="1:27" ht="15.75" customHeight="1">
      <c r="A60" s="90"/>
      <c r="B60" s="90"/>
      <c r="C60" s="141"/>
      <c r="D60" s="141"/>
      <c r="E60" s="141"/>
      <c r="F60" s="141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1"/>
      <c r="Z60" s="91"/>
      <c r="AA60" s="91"/>
    </row>
    <row r="61" spans="1:27" ht="15.75" customHeight="1">
      <c r="A61" s="91"/>
      <c r="B61" s="91"/>
      <c r="C61" s="91"/>
      <c r="D61" s="91"/>
      <c r="E61" s="91"/>
      <c r="F61" s="91"/>
      <c r="G61" s="91"/>
      <c r="H61" s="90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</row>
    <row r="62" spans="1:27" ht="15.75" customHeight="1">
      <c r="A62" s="91"/>
      <c r="B62" s="91"/>
      <c r="C62" s="91"/>
      <c r="D62" s="91"/>
      <c r="E62" s="91"/>
      <c r="F62" s="91"/>
      <c r="G62" s="91"/>
      <c r="H62" s="90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</row>
    <row r="63" spans="1:27" ht="15.75" customHeight="1">
      <c r="A63" s="91"/>
      <c r="B63" s="91"/>
      <c r="C63" s="91"/>
      <c r="D63" s="91"/>
      <c r="E63" s="91"/>
      <c r="F63" s="91"/>
      <c r="G63" s="91"/>
      <c r="H63" s="90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</row>
    <row r="64" spans="1:27" ht="15.75" customHeight="1">
      <c r="A64" s="91"/>
      <c r="B64" s="91"/>
      <c r="C64" s="91"/>
      <c r="D64" s="91"/>
      <c r="E64" s="91"/>
      <c r="F64" s="91"/>
      <c r="G64" s="91"/>
      <c r="H64" s="90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</row>
    <row r="65" spans="1:27" ht="15.75" customHeight="1">
      <c r="A65" s="91"/>
      <c r="B65" s="91"/>
      <c r="C65" s="91"/>
      <c r="D65" s="91"/>
      <c r="E65" s="91"/>
      <c r="F65" s="91"/>
      <c r="G65" s="91"/>
      <c r="H65" s="90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</row>
    <row r="66" spans="1:27" ht="15.75" customHeight="1">
      <c r="A66" s="91"/>
      <c r="B66" s="91"/>
      <c r="C66" s="91"/>
      <c r="D66" s="91"/>
      <c r="E66" s="91"/>
      <c r="F66" s="91"/>
      <c r="G66" s="91"/>
      <c r="H66" s="90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</row>
    <row r="67" spans="1:27" ht="15.75" customHeight="1">
      <c r="A67" s="91"/>
      <c r="B67" s="91"/>
      <c r="C67" s="91"/>
      <c r="D67" s="91"/>
      <c r="E67" s="91"/>
      <c r="F67" s="91"/>
      <c r="G67" s="91"/>
      <c r="H67" s="90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</row>
    <row r="68" spans="1:27" ht="15.75" customHeight="1">
      <c r="A68" s="91"/>
      <c r="B68" s="91"/>
      <c r="C68" s="91"/>
      <c r="D68" s="91"/>
      <c r="E68" s="91"/>
      <c r="F68" s="91"/>
      <c r="G68" s="91"/>
      <c r="H68" s="90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</row>
    <row r="69" spans="1:27" ht="15.75" customHeight="1">
      <c r="A69" s="89"/>
      <c r="B69" s="89"/>
      <c r="C69" s="89"/>
      <c r="D69" s="89"/>
      <c r="E69" s="89"/>
      <c r="F69" s="89"/>
      <c r="G69" s="89"/>
      <c r="H69" s="90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91"/>
      <c r="Z69" s="91"/>
      <c r="AA69" s="91"/>
    </row>
    <row r="70" spans="1:27" ht="15.75" customHeight="1">
      <c r="A70" s="89"/>
      <c r="B70" s="89"/>
      <c r="C70" s="89"/>
      <c r="D70" s="89"/>
      <c r="E70" s="89"/>
      <c r="F70" s="89"/>
      <c r="G70" s="89"/>
      <c r="H70" s="90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91"/>
      <c r="Z70" s="91"/>
      <c r="AA70" s="91"/>
    </row>
    <row r="71" spans="1:27" ht="15.75" customHeight="1">
      <c r="A71" s="89"/>
      <c r="B71" s="89"/>
      <c r="C71" s="89"/>
      <c r="D71" s="89"/>
      <c r="E71" s="89"/>
      <c r="F71" s="89"/>
      <c r="G71" s="89"/>
      <c r="H71" s="90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91"/>
      <c r="Z71" s="91"/>
      <c r="AA71" s="91"/>
    </row>
    <row r="72" spans="1:27" ht="15.75" customHeight="1">
      <c r="A72" s="89"/>
      <c r="B72" s="89"/>
      <c r="C72" s="89"/>
      <c r="D72" s="89"/>
      <c r="E72" s="89"/>
      <c r="F72" s="89"/>
      <c r="G72" s="89"/>
      <c r="H72" s="90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91"/>
      <c r="Z72" s="91"/>
      <c r="AA72" s="91"/>
    </row>
    <row r="73" spans="1:27" ht="15.75" customHeight="1">
      <c r="A73" s="89"/>
      <c r="B73" s="89"/>
      <c r="C73" s="89"/>
      <c r="D73" s="89"/>
      <c r="E73" s="89"/>
      <c r="F73" s="89"/>
      <c r="G73" s="89"/>
      <c r="H73" s="90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91"/>
      <c r="Z73" s="91"/>
      <c r="AA73" s="91"/>
    </row>
    <row r="74" spans="1:27" ht="15.75" customHeight="1">
      <c r="A74" s="89"/>
      <c r="B74" s="89"/>
      <c r="C74" s="89"/>
      <c r="D74" s="89"/>
      <c r="E74" s="89"/>
      <c r="F74" s="89"/>
      <c r="G74" s="89"/>
      <c r="H74" s="90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91"/>
      <c r="Z74" s="91"/>
      <c r="AA74" s="91"/>
    </row>
    <row r="75" spans="1:27" ht="15.75" customHeight="1">
      <c r="A75" s="89"/>
      <c r="B75" s="89"/>
      <c r="C75" s="89"/>
      <c r="D75" s="89"/>
      <c r="E75" s="89"/>
      <c r="F75" s="89"/>
      <c r="G75" s="89"/>
      <c r="H75" s="90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91"/>
      <c r="Z75" s="91"/>
      <c r="AA75" s="91"/>
    </row>
    <row r="76" spans="1:27" ht="15.75" customHeight="1">
      <c r="A76" s="89"/>
      <c r="B76" s="89"/>
      <c r="C76" s="89"/>
      <c r="D76" s="89"/>
      <c r="E76" s="89"/>
      <c r="F76" s="89"/>
      <c r="G76" s="89"/>
      <c r="H76" s="90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91"/>
      <c r="Z76" s="91"/>
      <c r="AA76" s="91"/>
    </row>
    <row r="77" spans="1:27" ht="15.75" customHeight="1">
      <c r="A77" s="89"/>
      <c r="B77" s="89"/>
      <c r="C77" s="89"/>
      <c r="D77" s="89"/>
      <c r="E77" s="89"/>
      <c r="F77" s="89"/>
      <c r="G77" s="89"/>
      <c r="H77" s="90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91"/>
      <c r="Z77" s="91"/>
      <c r="AA77" s="91"/>
    </row>
    <row r="78" spans="1:27" ht="15.75" customHeight="1">
      <c r="A78" s="89"/>
      <c r="B78" s="89"/>
      <c r="C78" s="89"/>
      <c r="D78" s="89"/>
      <c r="E78" s="89"/>
      <c r="F78" s="89"/>
      <c r="G78" s="89"/>
      <c r="H78" s="90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91"/>
      <c r="Z78" s="91"/>
      <c r="AA78" s="91"/>
    </row>
    <row r="79" spans="1:27" ht="15.75" customHeight="1">
      <c r="A79" s="89"/>
      <c r="B79" s="89"/>
      <c r="C79" s="89"/>
      <c r="D79" s="89"/>
      <c r="E79" s="89"/>
      <c r="F79" s="89"/>
      <c r="G79" s="89"/>
      <c r="H79" s="90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91"/>
      <c r="Z79" s="91"/>
      <c r="AA79" s="91"/>
    </row>
    <row r="80" spans="1:27" ht="15.75" customHeight="1">
      <c r="A80" s="89"/>
      <c r="B80" s="89"/>
      <c r="C80" s="89"/>
      <c r="D80" s="89"/>
      <c r="E80" s="89"/>
      <c r="F80" s="89"/>
      <c r="G80" s="89"/>
      <c r="H80" s="90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91"/>
      <c r="Z80" s="91"/>
      <c r="AA80" s="91"/>
    </row>
    <row r="81" spans="1:27" ht="15.75" customHeight="1">
      <c r="A81" s="89"/>
      <c r="B81" s="89"/>
      <c r="C81" s="89"/>
      <c r="D81" s="89"/>
      <c r="E81" s="89"/>
      <c r="F81" s="89"/>
      <c r="G81" s="89"/>
      <c r="H81" s="90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91"/>
      <c r="Z81" s="91"/>
      <c r="AA81" s="91"/>
    </row>
    <row r="82" spans="1:27" ht="15.75" customHeight="1">
      <c r="A82" s="89"/>
      <c r="B82" s="89"/>
      <c r="C82" s="89"/>
      <c r="D82" s="89"/>
      <c r="E82" s="89"/>
      <c r="F82" s="89"/>
      <c r="G82" s="89"/>
      <c r="H82" s="90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91"/>
      <c r="Z82" s="91"/>
      <c r="AA82" s="91"/>
    </row>
    <row r="83" spans="1:27" ht="15.75" customHeight="1">
      <c r="A83" s="89"/>
      <c r="B83" s="89"/>
      <c r="C83" s="89"/>
      <c r="D83" s="89"/>
      <c r="E83" s="89"/>
      <c r="F83" s="89"/>
      <c r="G83" s="89"/>
      <c r="H83" s="90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91"/>
      <c r="Z83" s="91"/>
      <c r="AA83" s="91"/>
    </row>
    <row r="84" spans="1:27" ht="15.75" customHeight="1">
      <c r="A84" s="89"/>
      <c r="B84" s="89"/>
      <c r="C84" s="89"/>
      <c r="D84" s="89"/>
      <c r="E84" s="89"/>
      <c r="F84" s="89"/>
      <c r="G84" s="89"/>
      <c r="H84" s="90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91"/>
      <c r="Z84" s="91"/>
      <c r="AA84" s="91"/>
    </row>
    <row r="85" spans="1:27" ht="15.75" customHeight="1">
      <c r="A85" s="89"/>
      <c r="B85" s="89"/>
      <c r="C85" s="89"/>
      <c r="D85" s="89"/>
      <c r="E85" s="89"/>
      <c r="F85" s="89"/>
      <c r="G85" s="89"/>
      <c r="H85" s="90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91"/>
      <c r="Z85" s="91"/>
      <c r="AA85" s="91"/>
    </row>
    <row r="86" spans="1:27" ht="15.75" customHeight="1">
      <c r="A86" s="89"/>
      <c r="B86" s="89"/>
      <c r="C86" s="89"/>
      <c r="D86" s="89"/>
      <c r="E86" s="89"/>
      <c r="F86" s="89"/>
      <c r="G86" s="89"/>
      <c r="H86" s="90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91"/>
      <c r="Z86" s="91"/>
      <c r="AA86" s="91"/>
    </row>
    <row r="87" spans="1:27" ht="15.75" customHeight="1">
      <c r="A87" s="89"/>
      <c r="B87" s="89"/>
      <c r="C87" s="89"/>
      <c r="D87" s="89"/>
      <c r="E87" s="89"/>
      <c r="F87" s="89"/>
      <c r="G87" s="89"/>
      <c r="H87" s="90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91"/>
      <c r="Z87" s="91"/>
      <c r="AA87" s="91"/>
    </row>
    <row r="88" spans="1:27" ht="15.75" customHeight="1">
      <c r="A88" s="89"/>
      <c r="B88" s="89"/>
      <c r="C88" s="89"/>
      <c r="D88" s="89"/>
      <c r="E88" s="89"/>
      <c r="F88" s="89"/>
      <c r="G88" s="89"/>
      <c r="H88" s="90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91"/>
      <c r="Z88" s="91"/>
      <c r="AA88" s="91"/>
    </row>
    <row r="89" spans="1:27" ht="15.75" customHeight="1">
      <c r="A89" s="89"/>
      <c r="B89" s="89"/>
      <c r="C89" s="89"/>
      <c r="D89" s="89"/>
      <c r="E89" s="89"/>
      <c r="F89" s="89"/>
      <c r="G89" s="89"/>
      <c r="H89" s="90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91"/>
      <c r="Z89" s="91"/>
      <c r="AA89" s="91"/>
    </row>
    <row r="90" spans="1:27" ht="15.75" customHeight="1">
      <c r="A90" s="89"/>
      <c r="B90" s="89"/>
      <c r="C90" s="89"/>
      <c r="D90" s="89"/>
      <c r="E90" s="89"/>
      <c r="F90" s="89"/>
      <c r="G90" s="89"/>
      <c r="H90" s="90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91"/>
      <c r="Z90" s="91"/>
      <c r="AA90" s="91"/>
    </row>
    <row r="91" spans="1:27" ht="15.75" customHeight="1">
      <c r="A91" s="89"/>
      <c r="B91" s="89"/>
      <c r="C91" s="89"/>
      <c r="D91" s="89"/>
      <c r="E91" s="89"/>
      <c r="F91" s="89"/>
      <c r="G91" s="89"/>
      <c r="H91" s="90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91"/>
      <c r="Z91" s="91"/>
      <c r="AA91" s="91"/>
    </row>
    <row r="92" spans="1:27" ht="15.75" customHeight="1">
      <c r="A92" s="89"/>
      <c r="B92" s="89"/>
      <c r="C92" s="89"/>
      <c r="D92" s="89"/>
      <c r="E92" s="89"/>
      <c r="F92" s="89"/>
      <c r="G92" s="89"/>
      <c r="H92" s="90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91"/>
      <c r="Z92" s="91"/>
      <c r="AA92" s="91"/>
    </row>
    <row r="93" spans="1:27" ht="15.75" customHeight="1">
      <c r="A93" s="89"/>
      <c r="B93" s="89"/>
      <c r="C93" s="89"/>
      <c r="D93" s="89"/>
      <c r="E93" s="89"/>
      <c r="F93" s="89"/>
      <c r="G93" s="89"/>
      <c r="H93" s="90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91"/>
      <c r="Z93" s="91"/>
      <c r="AA93" s="91"/>
    </row>
    <row r="94" spans="1:27" ht="15.75" customHeight="1">
      <c r="A94" s="89"/>
      <c r="B94" s="89"/>
      <c r="C94" s="89"/>
      <c r="D94" s="89"/>
      <c r="E94" s="89"/>
      <c r="F94" s="89"/>
      <c r="G94" s="89"/>
      <c r="H94" s="90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91"/>
      <c r="Z94" s="91"/>
      <c r="AA94" s="91"/>
    </row>
    <row r="95" spans="1:27" ht="15.75" customHeight="1">
      <c r="A95" s="89"/>
      <c r="B95" s="89"/>
      <c r="C95" s="89"/>
      <c r="D95" s="89"/>
      <c r="E95" s="89"/>
      <c r="F95" s="89"/>
      <c r="G95" s="89"/>
      <c r="H95" s="90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91"/>
      <c r="Z95" s="91"/>
      <c r="AA95" s="91"/>
    </row>
    <row r="96" spans="1:27" ht="15.75" customHeight="1">
      <c r="A96" s="89"/>
      <c r="B96" s="89"/>
      <c r="C96" s="89"/>
      <c r="D96" s="89"/>
      <c r="E96" s="89"/>
      <c r="F96" s="89"/>
      <c r="G96" s="89"/>
      <c r="H96" s="90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91"/>
      <c r="Z96" s="91"/>
      <c r="AA96" s="91"/>
    </row>
    <row r="97" spans="1:27" ht="15.75" customHeight="1">
      <c r="A97" s="89"/>
      <c r="B97" s="89"/>
      <c r="C97" s="89"/>
      <c r="D97" s="89"/>
      <c r="E97" s="89"/>
      <c r="F97" s="89"/>
      <c r="G97" s="89"/>
      <c r="H97" s="90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91"/>
      <c r="Z97" s="91"/>
      <c r="AA97" s="91"/>
    </row>
    <row r="98" spans="1:27" ht="15.75" customHeight="1">
      <c r="A98" s="89"/>
      <c r="B98" s="89"/>
      <c r="C98" s="89"/>
      <c r="D98" s="89"/>
      <c r="E98" s="89"/>
      <c r="F98" s="89"/>
      <c r="G98" s="89"/>
      <c r="H98" s="90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91"/>
      <c r="Z98" s="91"/>
      <c r="AA98" s="91"/>
    </row>
    <row r="99" spans="1:27" ht="15.75" customHeight="1">
      <c r="A99" s="89"/>
      <c r="B99" s="89"/>
      <c r="C99" s="89"/>
      <c r="D99" s="89"/>
      <c r="E99" s="89"/>
      <c r="F99" s="89"/>
      <c r="G99" s="89"/>
      <c r="H99" s="90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91"/>
      <c r="Z99" s="91"/>
      <c r="AA99" s="91"/>
    </row>
    <row r="100" spans="1:27" ht="15.75" customHeight="1">
      <c r="A100" s="89"/>
      <c r="B100" s="89"/>
      <c r="C100" s="89"/>
      <c r="D100" s="89"/>
      <c r="E100" s="89"/>
      <c r="F100" s="89"/>
      <c r="G100" s="89"/>
      <c r="H100" s="90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91"/>
      <c r="Z100" s="91"/>
      <c r="AA100" s="91"/>
    </row>
    <row r="101" spans="1:27" ht="15.75" customHeight="1">
      <c r="A101" s="89"/>
      <c r="B101" s="89"/>
      <c r="C101" s="89"/>
      <c r="D101" s="89"/>
      <c r="E101" s="89"/>
      <c r="F101" s="89"/>
      <c r="G101" s="89"/>
      <c r="H101" s="90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91"/>
      <c r="Z101" s="91"/>
      <c r="AA101" s="91"/>
    </row>
    <row r="102" spans="1:27" ht="15.75" customHeight="1">
      <c r="A102" s="89"/>
      <c r="B102" s="89"/>
      <c r="C102" s="89"/>
      <c r="D102" s="89"/>
      <c r="E102" s="89"/>
      <c r="F102" s="89"/>
      <c r="G102" s="89"/>
      <c r="H102" s="90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91"/>
      <c r="Z102" s="91"/>
      <c r="AA102" s="91"/>
    </row>
    <row r="103" spans="1:27" ht="15.75" customHeight="1">
      <c r="A103" s="89"/>
      <c r="B103" s="89"/>
      <c r="C103" s="89"/>
      <c r="D103" s="89"/>
      <c r="E103" s="89"/>
      <c r="F103" s="89"/>
      <c r="G103" s="89"/>
      <c r="H103" s="90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91"/>
      <c r="Z103" s="91"/>
      <c r="AA103" s="91"/>
    </row>
    <row r="104" spans="1:27" ht="15.75" customHeight="1">
      <c r="A104" s="89"/>
      <c r="B104" s="89"/>
      <c r="C104" s="89"/>
      <c r="D104" s="89"/>
      <c r="E104" s="89"/>
      <c r="F104" s="89"/>
      <c r="G104" s="89"/>
      <c r="H104" s="90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91"/>
      <c r="Z104" s="91"/>
      <c r="AA104" s="91"/>
    </row>
    <row r="105" spans="1:27" ht="15.75" customHeight="1">
      <c r="A105" s="89"/>
      <c r="B105" s="89"/>
      <c r="C105" s="89"/>
      <c r="D105" s="89"/>
      <c r="E105" s="89"/>
      <c r="F105" s="89"/>
      <c r="G105" s="89"/>
      <c r="H105" s="90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91"/>
      <c r="Z105" s="91"/>
      <c r="AA105" s="91"/>
    </row>
    <row r="106" spans="1:27" ht="15.75" customHeight="1">
      <c r="A106" s="89"/>
      <c r="B106" s="89"/>
      <c r="C106" s="89"/>
      <c r="D106" s="89"/>
      <c r="E106" s="89"/>
      <c r="F106" s="89"/>
      <c r="G106" s="89"/>
      <c r="H106" s="90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91"/>
      <c r="Z106" s="91"/>
      <c r="AA106" s="91"/>
    </row>
    <row r="107" spans="1:27" ht="15.75" customHeight="1">
      <c r="A107" s="89"/>
      <c r="B107" s="89"/>
      <c r="C107" s="89"/>
      <c r="D107" s="89"/>
      <c r="E107" s="89"/>
      <c r="F107" s="89"/>
      <c r="G107" s="89"/>
      <c r="H107" s="90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91"/>
      <c r="Z107" s="91"/>
      <c r="AA107" s="91"/>
    </row>
    <row r="108" spans="1:27" ht="15.75" customHeight="1">
      <c r="A108" s="89"/>
      <c r="B108" s="89"/>
      <c r="C108" s="89"/>
      <c r="D108" s="89"/>
      <c r="E108" s="89"/>
      <c r="F108" s="89"/>
      <c r="G108" s="89"/>
      <c r="H108" s="90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91"/>
      <c r="Z108" s="91"/>
      <c r="AA108" s="91"/>
    </row>
    <row r="109" spans="1:27" ht="15.75" customHeight="1">
      <c r="A109" s="89"/>
      <c r="B109" s="89"/>
      <c r="C109" s="89"/>
      <c r="D109" s="89"/>
      <c r="E109" s="89"/>
      <c r="F109" s="89"/>
      <c r="G109" s="89"/>
      <c r="H109" s="90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91"/>
      <c r="Z109" s="91"/>
      <c r="AA109" s="91"/>
    </row>
    <row r="110" spans="1:27" ht="15.75" customHeight="1">
      <c r="A110" s="89"/>
      <c r="B110" s="89"/>
      <c r="C110" s="89"/>
      <c r="D110" s="89"/>
      <c r="E110" s="89"/>
      <c r="F110" s="89"/>
      <c r="G110" s="89"/>
      <c r="H110" s="90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91"/>
      <c r="Z110" s="91"/>
      <c r="AA110" s="91"/>
    </row>
    <row r="111" spans="1:27" ht="15.75" customHeight="1">
      <c r="A111" s="89"/>
      <c r="B111" s="89"/>
      <c r="C111" s="89"/>
      <c r="D111" s="89"/>
      <c r="E111" s="89"/>
      <c r="F111" s="89"/>
      <c r="G111" s="89"/>
      <c r="H111" s="90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91"/>
      <c r="Z111" s="91"/>
      <c r="AA111" s="91"/>
    </row>
    <row r="112" spans="1:27" ht="15.75" customHeight="1">
      <c r="A112" s="89"/>
      <c r="B112" s="89"/>
      <c r="C112" s="89"/>
      <c r="D112" s="89"/>
      <c r="E112" s="89"/>
      <c r="F112" s="89"/>
      <c r="G112" s="89"/>
      <c r="H112" s="90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91"/>
      <c r="Z112" s="91"/>
      <c r="AA112" s="91"/>
    </row>
    <row r="113" spans="1:27" ht="15.75" customHeight="1">
      <c r="A113" s="89"/>
      <c r="B113" s="89"/>
      <c r="C113" s="89"/>
      <c r="D113" s="89"/>
      <c r="E113" s="89"/>
      <c r="F113" s="89"/>
      <c r="G113" s="89"/>
      <c r="H113" s="90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91"/>
      <c r="Z113" s="91"/>
      <c r="AA113" s="91"/>
    </row>
    <row r="114" spans="1:27" ht="15.75" customHeight="1">
      <c r="A114" s="89"/>
      <c r="B114" s="89"/>
      <c r="C114" s="89"/>
      <c r="D114" s="89"/>
      <c r="E114" s="89"/>
      <c r="F114" s="89"/>
      <c r="G114" s="89"/>
      <c r="H114" s="90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91"/>
      <c r="Z114" s="91"/>
      <c r="AA114" s="91"/>
    </row>
    <row r="115" spans="1:27" ht="15.75" customHeight="1">
      <c r="A115" s="89"/>
      <c r="B115" s="89"/>
      <c r="C115" s="89"/>
      <c r="D115" s="89"/>
      <c r="E115" s="89"/>
      <c r="F115" s="89"/>
      <c r="G115" s="89"/>
      <c r="H115" s="90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91"/>
      <c r="Z115" s="91"/>
      <c r="AA115" s="91"/>
    </row>
    <row r="116" spans="1:27" ht="15.75" customHeight="1">
      <c r="A116" s="89"/>
      <c r="B116" s="89"/>
      <c r="C116" s="89"/>
      <c r="D116" s="89"/>
      <c r="E116" s="89"/>
      <c r="F116" s="89"/>
      <c r="G116" s="89"/>
      <c r="H116" s="90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91"/>
      <c r="Z116" s="91"/>
      <c r="AA116" s="91"/>
    </row>
    <row r="117" spans="1:27" ht="15.75" customHeight="1">
      <c r="A117" s="89"/>
      <c r="B117" s="89"/>
      <c r="C117" s="89"/>
      <c r="D117" s="89"/>
      <c r="E117" s="89"/>
      <c r="F117" s="89"/>
      <c r="G117" s="89"/>
      <c r="H117" s="90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91"/>
      <c r="Z117" s="91"/>
      <c r="AA117" s="91"/>
    </row>
    <row r="118" spans="1:27" ht="15.75" customHeight="1">
      <c r="A118" s="89"/>
      <c r="B118" s="89"/>
      <c r="C118" s="89"/>
      <c r="D118" s="89"/>
      <c r="E118" s="89"/>
      <c r="F118" s="89"/>
      <c r="G118" s="89"/>
      <c r="H118" s="90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91"/>
      <c r="Z118" s="91"/>
      <c r="AA118" s="91"/>
    </row>
    <row r="119" spans="1:27" ht="15.75" customHeight="1">
      <c r="A119" s="89"/>
      <c r="B119" s="89"/>
      <c r="C119" s="89"/>
      <c r="D119" s="89"/>
      <c r="E119" s="89"/>
      <c r="F119" s="89"/>
      <c r="G119" s="89"/>
      <c r="H119" s="90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91"/>
      <c r="Z119" s="91"/>
      <c r="AA119" s="91"/>
    </row>
    <row r="120" spans="1:27" ht="15.75" customHeight="1">
      <c r="A120" s="89"/>
      <c r="B120" s="89"/>
      <c r="C120" s="89"/>
      <c r="D120" s="89"/>
      <c r="E120" s="89"/>
      <c r="F120" s="89"/>
      <c r="G120" s="89"/>
      <c r="H120" s="90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91"/>
      <c r="Z120" s="91"/>
      <c r="AA120" s="91"/>
    </row>
    <row r="121" spans="1:27" ht="15.75" customHeight="1">
      <c r="A121" s="89"/>
      <c r="B121" s="89"/>
      <c r="C121" s="89"/>
      <c r="D121" s="89"/>
      <c r="E121" s="89"/>
      <c r="F121" s="89"/>
      <c r="G121" s="89"/>
      <c r="H121" s="90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91"/>
      <c r="Z121" s="91"/>
      <c r="AA121" s="91"/>
    </row>
    <row r="122" spans="1:27" ht="15.75" customHeight="1">
      <c r="A122" s="89"/>
      <c r="B122" s="89"/>
      <c r="C122" s="89"/>
      <c r="D122" s="89"/>
      <c r="E122" s="89"/>
      <c r="F122" s="89"/>
      <c r="G122" s="89"/>
      <c r="H122" s="90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91"/>
      <c r="Z122" s="91"/>
      <c r="AA122" s="91"/>
    </row>
    <row r="123" spans="1:27" ht="15.75" customHeight="1">
      <c r="A123" s="89"/>
      <c r="B123" s="89"/>
      <c r="C123" s="89"/>
      <c r="D123" s="89"/>
      <c r="E123" s="89"/>
      <c r="F123" s="89"/>
      <c r="G123" s="89"/>
      <c r="H123" s="90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91"/>
      <c r="Z123" s="91"/>
      <c r="AA123" s="91"/>
    </row>
    <row r="124" spans="1:27" ht="15.75" customHeight="1">
      <c r="A124" s="89"/>
      <c r="B124" s="89"/>
      <c r="C124" s="89"/>
      <c r="D124" s="89"/>
      <c r="E124" s="89"/>
      <c r="F124" s="89"/>
      <c r="G124" s="89"/>
      <c r="H124" s="90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91"/>
      <c r="Z124" s="91"/>
      <c r="AA124" s="91"/>
    </row>
    <row r="125" spans="1:27" ht="15.75" customHeight="1">
      <c r="A125" s="89"/>
      <c r="B125" s="89"/>
      <c r="C125" s="89"/>
      <c r="D125" s="89"/>
      <c r="E125" s="89"/>
      <c r="F125" s="89"/>
      <c r="G125" s="89"/>
      <c r="H125" s="90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91"/>
      <c r="Z125" s="91"/>
      <c r="AA125" s="91"/>
    </row>
    <row r="126" spans="1:27" ht="15.75" customHeight="1">
      <c r="A126" s="89"/>
      <c r="B126" s="89"/>
      <c r="C126" s="89"/>
      <c r="D126" s="89"/>
      <c r="E126" s="89"/>
      <c r="F126" s="89"/>
      <c r="G126" s="89"/>
      <c r="H126" s="90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91"/>
      <c r="Z126" s="91"/>
      <c r="AA126" s="91"/>
    </row>
    <row r="127" spans="1:27" ht="15.75" customHeight="1">
      <c r="A127" s="89"/>
      <c r="B127" s="89"/>
      <c r="C127" s="89"/>
      <c r="D127" s="89"/>
      <c r="E127" s="89"/>
      <c r="F127" s="89"/>
      <c r="G127" s="89"/>
      <c r="H127" s="90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91"/>
      <c r="Z127" s="91"/>
      <c r="AA127" s="91"/>
    </row>
    <row r="128" spans="1:27" ht="15.75" customHeight="1">
      <c r="A128" s="89"/>
      <c r="B128" s="89"/>
      <c r="C128" s="89"/>
      <c r="D128" s="89"/>
      <c r="E128" s="89"/>
      <c r="F128" s="89"/>
      <c r="G128" s="89"/>
      <c r="H128" s="90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91"/>
      <c r="Z128" s="91"/>
      <c r="AA128" s="91"/>
    </row>
    <row r="129" spans="1:27" ht="15.75" customHeight="1">
      <c r="A129" s="89"/>
      <c r="B129" s="89"/>
      <c r="C129" s="89"/>
      <c r="D129" s="89"/>
      <c r="E129" s="89"/>
      <c r="F129" s="89"/>
      <c r="G129" s="89"/>
      <c r="H129" s="90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91"/>
      <c r="Z129" s="91"/>
      <c r="AA129" s="91"/>
    </row>
    <row r="130" spans="1:27" ht="15.75" customHeight="1">
      <c r="A130" s="89"/>
      <c r="B130" s="89"/>
      <c r="C130" s="89"/>
      <c r="D130" s="89"/>
      <c r="E130" s="89"/>
      <c r="F130" s="89"/>
      <c r="G130" s="89"/>
      <c r="H130" s="90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91"/>
      <c r="Z130" s="91"/>
      <c r="AA130" s="91"/>
    </row>
    <row r="131" spans="1:27" ht="15.75" customHeight="1">
      <c r="A131" s="89"/>
      <c r="B131" s="89"/>
      <c r="C131" s="89"/>
      <c r="D131" s="89"/>
      <c r="E131" s="89"/>
      <c r="F131" s="89"/>
      <c r="G131" s="89"/>
      <c r="H131" s="90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91"/>
      <c r="Z131" s="91"/>
      <c r="AA131" s="91"/>
    </row>
    <row r="132" spans="1:27" ht="15.75" customHeight="1">
      <c r="A132" s="89"/>
      <c r="B132" s="89"/>
      <c r="C132" s="89"/>
      <c r="D132" s="89"/>
      <c r="E132" s="89"/>
      <c r="F132" s="89"/>
      <c r="G132" s="89"/>
      <c r="H132" s="90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91"/>
      <c r="Z132" s="91"/>
      <c r="AA132" s="91"/>
    </row>
    <row r="133" spans="1:27" ht="15.75" customHeight="1">
      <c r="A133" s="89"/>
      <c r="B133" s="89"/>
      <c r="C133" s="89"/>
      <c r="D133" s="89"/>
      <c r="E133" s="89"/>
      <c r="F133" s="89"/>
      <c r="G133" s="89"/>
      <c r="H133" s="90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91"/>
      <c r="Z133" s="91"/>
      <c r="AA133" s="91"/>
    </row>
    <row r="134" spans="1:27" ht="15.75" customHeight="1">
      <c r="A134" s="89"/>
      <c r="B134" s="89"/>
      <c r="C134" s="89"/>
      <c r="D134" s="89"/>
      <c r="E134" s="89"/>
      <c r="F134" s="89"/>
      <c r="G134" s="89"/>
      <c r="H134" s="90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91"/>
      <c r="Z134" s="91"/>
      <c r="AA134" s="91"/>
    </row>
    <row r="135" spans="1:27" ht="15.75" customHeight="1">
      <c r="A135" s="89"/>
      <c r="B135" s="89"/>
      <c r="C135" s="89"/>
      <c r="D135" s="89"/>
      <c r="E135" s="89"/>
      <c r="F135" s="89"/>
      <c r="G135" s="89"/>
      <c r="H135" s="90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91"/>
      <c r="Z135" s="91"/>
      <c r="AA135" s="91"/>
    </row>
    <row r="136" spans="1:27" ht="15.75" customHeight="1">
      <c r="A136" s="89"/>
      <c r="B136" s="89"/>
      <c r="C136" s="89"/>
      <c r="D136" s="89"/>
      <c r="E136" s="89"/>
      <c r="F136" s="89"/>
      <c r="G136" s="89"/>
      <c r="H136" s="90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91"/>
      <c r="Z136" s="91"/>
      <c r="AA136" s="91"/>
    </row>
    <row r="137" spans="1:27" ht="15.75" customHeight="1">
      <c r="A137" s="89"/>
      <c r="B137" s="89"/>
      <c r="C137" s="89"/>
      <c r="D137" s="89"/>
      <c r="E137" s="89"/>
      <c r="F137" s="89"/>
      <c r="G137" s="89"/>
      <c r="H137" s="90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91"/>
      <c r="Z137" s="91"/>
      <c r="AA137" s="91"/>
    </row>
    <row r="138" spans="1:27" ht="15.75" customHeight="1">
      <c r="A138" s="89"/>
      <c r="B138" s="89"/>
      <c r="C138" s="89"/>
      <c r="D138" s="89"/>
      <c r="E138" s="89"/>
      <c r="F138" s="89"/>
      <c r="G138" s="89"/>
      <c r="H138" s="90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91"/>
      <c r="Z138" s="91"/>
      <c r="AA138" s="91"/>
    </row>
    <row r="139" spans="1:27" ht="15.75" customHeight="1">
      <c r="A139" s="89"/>
      <c r="B139" s="89"/>
      <c r="C139" s="89"/>
      <c r="D139" s="89"/>
      <c r="E139" s="89"/>
      <c r="F139" s="89"/>
      <c r="G139" s="89"/>
      <c r="H139" s="90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91"/>
      <c r="Z139" s="91"/>
      <c r="AA139" s="91"/>
    </row>
    <row r="140" spans="1:27" ht="15.75" customHeight="1">
      <c r="A140" s="89"/>
      <c r="B140" s="89"/>
      <c r="C140" s="89"/>
      <c r="D140" s="89"/>
      <c r="E140" s="89"/>
      <c r="F140" s="89"/>
      <c r="G140" s="89"/>
      <c r="H140" s="90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91"/>
      <c r="Z140" s="91"/>
      <c r="AA140" s="91"/>
    </row>
    <row r="141" spans="1:27" ht="15.75" customHeight="1">
      <c r="A141" s="89"/>
      <c r="B141" s="89"/>
      <c r="C141" s="89"/>
      <c r="D141" s="89"/>
      <c r="E141" s="89"/>
      <c r="F141" s="89"/>
      <c r="G141" s="89"/>
      <c r="H141" s="90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91"/>
      <c r="Z141" s="91"/>
      <c r="AA141" s="91"/>
    </row>
    <row r="142" spans="1:27" ht="15.75" customHeight="1">
      <c r="A142" s="89"/>
      <c r="B142" s="89"/>
      <c r="C142" s="89"/>
      <c r="D142" s="89"/>
      <c r="E142" s="89"/>
      <c r="F142" s="89"/>
      <c r="G142" s="89"/>
      <c r="H142" s="90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91"/>
      <c r="Z142" s="91"/>
      <c r="AA142" s="91"/>
    </row>
    <row r="143" spans="1:27" ht="15.75" customHeight="1">
      <c r="A143" s="89"/>
      <c r="B143" s="89"/>
      <c r="C143" s="89"/>
      <c r="D143" s="89"/>
      <c r="E143" s="89"/>
      <c r="F143" s="89"/>
      <c r="G143" s="89"/>
      <c r="H143" s="90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91"/>
      <c r="Z143" s="91"/>
      <c r="AA143" s="91"/>
    </row>
    <row r="144" spans="1:27" ht="15.75" customHeight="1">
      <c r="A144" s="89"/>
      <c r="B144" s="89"/>
      <c r="C144" s="89"/>
      <c r="D144" s="89"/>
      <c r="E144" s="89"/>
      <c r="F144" s="89"/>
      <c r="G144" s="89"/>
      <c r="H144" s="90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91"/>
      <c r="Z144" s="91"/>
      <c r="AA144" s="91"/>
    </row>
    <row r="145" spans="1:27" ht="15.75" customHeight="1">
      <c r="A145" s="89"/>
      <c r="B145" s="89"/>
      <c r="C145" s="89"/>
      <c r="D145" s="89"/>
      <c r="E145" s="89"/>
      <c r="F145" s="89"/>
      <c r="G145" s="89"/>
      <c r="H145" s="90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91"/>
      <c r="Z145" s="91"/>
      <c r="AA145" s="91"/>
    </row>
    <row r="146" spans="1:27" ht="15.75" customHeight="1">
      <c r="A146" s="89"/>
      <c r="B146" s="89"/>
      <c r="C146" s="89"/>
      <c r="D146" s="89"/>
      <c r="E146" s="89"/>
      <c r="F146" s="89"/>
      <c r="G146" s="89"/>
      <c r="H146" s="90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91"/>
      <c r="Z146" s="91"/>
      <c r="AA146" s="91"/>
    </row>
    <row r="147" spans="1:27" ht="15.75" customHeight="1">
      <c r="A147" s="89"/>
      <c r="B147" s="89"/>
      <c r="C147" s="89"/>
      <c r="D147" s="89"/>
      <c r="E147" s="89"/>
      <c r="F147" s="89"/>
      <c r="G147" s="89"/>
      <c r="H147" s="90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91"/>
      <c r="Z147" s="91"/>
      <c r="AA147" s="91"/>
    </row>
    <row r="148" spans="1:27" ht="15.75" customHeight="1">
      <c r="A148" s="89"/>
      <c r="B148" s="89"/>
      <c r="C148" s="89"/>
      <c r="D148" s="89"/>
      <c r="E148" s="89"/>
      <c r="F148" s="89"/>
      <c r="G148" s="89"/>
      <c r="H148" s="90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91"/>
      <c r="Z148" s="91"/>
      <c r="AA148" s="91"/>
    </row>
    <row r="149" spans="1:27" ht="15.75" customHeight="1">
      <c r="A149" s="89"/>
      <c r="B149" s="89"/>
      <c r="C149" s="89"/>
      <c r="D149" s="89"/>
      <c r="E149" s="89"/>
      <c r="F149" s="89"/>
      <c r="G149" s="89"/>
      <c r="H149" s="90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91"/>
      <c r="Z149" s="91"/>
      <c r="AA149" s="91"/>
    </row>
    <row r="150" spans="1:27" ht="15.75" customHeight="1">
      <c r="A150" s="89"/>
      <c r="B150" s="89"/>
      <c r="C150" s="89"/>
      <c r="D150" s="89"/>
      <c r="E150" s="89"/>
      <c r="F150" s="89"/>
      <c r="G150" s="89"/>
      <c r="H150" s="90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91"/>
      <c r="Z150" s="91"/>
      <c r="AA150" s="91"/>
    </row>
    <row r="151" spans="1:27" ht="15.75" customHeight="1">
      <c r="A151" s="89"/>
      <c r="B151" s="89"/>
      <c r="C151" s="89"/>
      <c r="D151" s="89"/>
      <c r="E151" s="89"/>
      <c r="F151" s="89"/>
      <c r="G151" s="89"/>
      <c r="H151" s="90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91"/>
      <c r="Z151" s="91"/>
      <c r="AA151" s="91"/>
    </row>
    <row r="152" spans="1:27" ht="15.75" customHeight="1">
      <c r="A152" s="89"/>
      <c r="B152" s="89"/>
      <c r="C152" s="89"/>
      <c r="D152" s="89"/>
      <c r="E152" s="89"/>
      <c r="F152" s="89"/>
      <c r="G152" s="89"/>
      <c r="H152" s="90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91"/>
      <c r="Z152" s="91"/>
      <c r="AA152" s="91"/>
    </row>
    <row r="153" spans="1:27" ht="15.75" customHeight="1">
      <c r="A153" s="89"/>
      <c r="B153" s="89"/>
      <c r="C153" s="89"/>
      <c r="D153" s="89"/>
      <c r="E153" s="89"/>
      <c r="F153" s="89"/>
      <c r="G153" s="89"/>
      <c r="H153" s="90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91"/>
      <c r="Z153" s="91"/>
      <c r="AA153" s="91"/>
    </row>
    <row r="154" spans="1:27" ht="15.75" customHeight="1">
      <c r="A154" s="89"/>
      <c r="B154" s="89"/>
      <c r="C154" s="89"/>
      <c r="D154" s="89"/>
      <c r="E154" s="89"/>
      <c r="F154" s="89"/>
      <c r="G154" s="89"/>
      <c r="H154" s="90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91"/>
      <c r="Z154" s="91"/>
      <c r="AA154" s="91"/>
    </row>
    <row r="155" spans="1:27" ht="15.75" customHeight="1">
      <c r="A155" s="89"/>
      <c r="B155" s="89"/>
      <c r="C155" s="89"/>
      <c r="D155" s="89"/>
      <c r="E155" s="89"/>
      <c r="F155" s="89"/>
      <c r="G155" s="89"/>
      <c r="H155" s="90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91"/>
      <c r="Z155" s="91"/>
      <c r="AA155" s="91"/>
    </row>
    <row r="156" spans="1:27" ht="15.75" customHeight="1">
      <c r="A156" s="89"/>
      <c r="B156" s="89"/>
      <c r="C156" s="89"/>
      <c r="D156" s="89"/>
      <c r="E156" s="89"/>
      <c r="F156" s="89"/>
      <c r="G156" s="89"/>
      <c r="H156" s="90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91"/>
      <c r="Z156" s="91"/>
      <c r="AA156" s="91"/>
    </row>
    <row r="157" spans="1:27" ht="15.75" customHeight="1">
      <c r="A157" s="89"/>
      <c r="B157" s="89"/>
      <c r="C157" s="89"/>
      <c r="D157" s="89"/>
      <c r="E157" s="89"/>
      <c r="F157" s="89"/>
      <c r="G157" s="89"/>
      <c r="H157" s="90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91"/>
      <c r="Z157" s="91"/>
      <c r="AA157" s="91"/>
    </row>
    <row r="158" spans="1:27" ht="15.75" customHeight="1">
      <c r="A158" s="89"/>
      <c r="B158" s="89"/>
      <c r="C158" s="89"/>
      <c r="D158" s="89"/>
      <c r="E158" s="89"/>
      <c r="F158" s="89"/>
      <c r="G158" s="89"/>
      <c r="H158" s="90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91"/>
      <c r="Z158" s="91"/>
      <c r="AA158" s="91"/>
    </row>
    <row r="159" spans="1:27" ht="15.75" customHeight="1">
      <c r="A159" s="89"/>
      <c r="B159" s="89"/>
      <c r="C159" s="89"/>
      <c r="D159" s="89"/>
      <c r="E159" s="89"/>
      <c r="F159" s="89"/>
      <c r="G159" s="89"/>
      <c r="H159" s="90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91"/>
      <c r="Z159" s="91"/>
      <c r="AA159" s="91"/>
    </row>
    <row r="160" spans="1:27" ht="15.75" customHeight="1">
      <c r="A160" s="89"/>
      <c r="B160" s="89"/>
      <c r="C160" s="89"/>
      <c r="D160" s="89"/>
      <c r="E160" s="89"/>
      <c r="F160" s="89"/>
      <c r="G160" s="89"/>
      <c r="H160" s="90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91"/>
      <c r="Z160" s="91"/>
      <c r="AA160" s="91"/>
    </row>
    <row r="161" spans="1:27" ht="15.75" customHeight="1">
      <c r="A161" s="89"/>
      <c r="B161" s="89"/>
      <c r="C161" s="89"/>
      <c r="D161" s="89"/>
      <c r="E161" s="89"/>
      <c r="F161" s="89"/>
      <c r="G161" s="89"/>
      <c r="H161" s="90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91"/>
      <c r="Z161" s="91"/>
      <c r="AA161" s="91"/>
    </row>
    <row r="162" spans="1:27" ht="15.75" customHeight="1">
      <c r="A162" s="89"/>
      <c r="B162" s="89"/>
      <c r="C162" s="89"/>
      <c r="D162" s="89"/>
      <c r="E162" s="89"/>
      <c r="F162" s="89"/>
      <c r="G162" s="89"/>
      <c r="H162" s="90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91"/>
      <c r="Z162" s="91"/>
      <c r="AA162" s="91"/>
    </row>
    <row r="163" spans="1:27" ht="15.75" customHeight="1">
      <c r="A163" s="89"/>
      <c r="B163" s="89"/>
      <c r="C163" s="89"/>
      <c r="D163" s="89"/>
      <c r="E163" s="89"/>
      <c r="F163" s="89"/>
      <c r="G163" s="89"/>
      <c r="H163" s="90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91"/>
      <c r="Z163" s="91"/>
      <c r="AA163" s="91"/>
    </row>
    <row r="164" spans="1:27" ht="15.75" customHeight="1">
      <c r="A164" s="89"/>
      <c r="B164" s="89"/>
      <c r="C164" s="89"/>
      <c r="D164" s="89"/>
      <c r="E164" s="89"/>
      <c r="F164" s="89"/>
      <c r="G164" s="89"/>
      <c r="H164" s="90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91"/>
      <c r="Z164" s="91"/>
      <c r="AA164" s="91"/>
    </row>
    <row r="165" spans="1:27" ht="15.75" customHeight="1">
      <c r="A165" s="89"/>
      <c r="B165" s="89"/>
      <c r="C165" s="89"/>
      <c r="D165" s="89"/>
      <c r="E165" s="89"/>
      <c r="F165" s="89"/>
      <c r="G165" s="89"/>
      <c r="H165" s="90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91"/>
      <c r="Z165" s="91"/>
      <c r="AA165" s="91"/>
    </row>
    <row r="166" spans="1:27" ht="15.75" customHeight="1">
      <c r="A166" s="89"/>
      <c r="B166" s="89"/>
      <c r="C166" s="89"/>
      <c r="D166" s="89"/>
      <c r="E166" s="89"/>
      <c r="F166" s="89"/>
      <c r="G166" s="89"/>
      <c r="H166" s="90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91"/>
      <c r="Z166" s="91"/>
      <c r="AA166" s="91"/>
    </row>
    <row r="167" spans="1:27" ht="15.75" customHeight="1">
      <c r="A167" s="89"/>
      <c r="B167" s="89"/>
      <c r="C167" s="89"/>
      <c r="D167" s="89"/>
      <c r="E167" s="89"/>
      <c r="F167" s="89"/>
      <c r="G167" s="89"/>
      <c r="H167" s="90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91"/>
      <c r="Z167" s="91"/>
      <c r="AA167" s="91"/>
    </row>
    <row r="168" spans="1:27" ht="15.75" customHeight="1">
      <c r="A168" s="89"/>
      <c r="B168" s="89"/>
      <c r="C168" s="89"/>
      <c r="D168" s="89"/>
      <c r="E168" s="89"/>
      <c r="F168" s="89"/>
      <c r="G168" s="89"/>
      <c r="H168" s="90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91"/>
      <c r="Z168" s="91"/>
      <c r="AA168" s="91"/>
    </row>
    <row r="169" spans="1:27" ht="15.75" customHeight="1">
      <c r="A169" s="89"/>
      <c r="B169" s="89"/>
      <c r="C169" s="89"/>
      <c r="D169" s="89"/>
      <c r="E169" s="89"/>
      <c r="F169" s="89"/>
      <c r="G169" s="89"/>
      <c r="H169" s="90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91"/>
      <c r="Z169" s="91"/>
      <c r="AA169" s="91"/>
    </row>
    <row r="170" spans="1:27" ht="15.75" customHeight="1">
      <c r="A170" s="89"/>
      <c r="B170" s="89"/>
      <c r="C170" s="89"/>
      <c r="D170" s="89"/>
      <c r="E170" s="89"/>
      <c r="F170" s="89"/>
      <c r="G170" s="89"/>
      <c r="H170" s="90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91"/>
      <c r="Z170" s="91"/>
      <c r="AA170" s="91"/>
    </row>
    <row r="171" spans="1:27" ht="15.75" customHeight="1">
      <c r="A171" s="89"/>
      <c r="B171" s="89"/>
      <c r="C171" s="89"/>
      <c r="D171" s="89"/>
      <c r="E171" s="89"/>
      <c r="F171" s="89"/>
      <c r="G171" s="89"/>
      <c r="H171" s="90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91"/>
      <c r="Z171" s="91"/>
      <c r="AA171" s="91"/>
    </row>
    <row r="172" spans="1:27" ht="15.75" customHeight="1">
      <c r="A172" s="89"/>
      <c r="B172" s="89"/>
      <c r="C172" s="89"/>
      <c r="D172" s="89"/>
      <c r="E172" s="89"/>
      <c r="F172" s="89"/>
      <c r="G172" s="89"/>
      <c r="H172" s="90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91"/>
      <c r="Z172" s="91"/>
      <c r="AA172" s="91"/>
    </row>
    <row r="173" spans="1:27" ht="15.75" customHeight="1">
      <c r="A173" s="89"/>
      <c r="B173" s="89"/>
      <c r="C173" s="89"/>
      <c r="D173" s="89"/>
      <c r="E173" s="89"/>
      <c r="F173" s="89"/>
      <c r="G173" s="89"/>
      <c r="H173" s="90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91"/>
      <c r="Z173" s="91"/>
      <c r="AA173" s="91"/>
    </row>
    <row r="174" spans="1:27" ht="15.75" customHeight="1">
      <c r="A174" s="89"/>
      <c r="B174" s="89"/>
      <c r="C174" s="89"/>
      <c r="D174" s="89"/>
      <c r="E174" s="89"/>
      <c r="F174" s="89"/>
      <c r="G174" s="89"/>
      <c r="H174" s="90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91"/>
      <c r="Z174" s="91"/>
      <c r="AA174" s="91"/>
    </row>
    <row r="175" spans="1:27" ht="15.75" customHeight="1">
      <c r="A175" s="89"/>
      <c r="B175" s="89"/>
      <c r="C175" s="89"/>
      <c r="D175" s="89"/>
      <c r="E175" s="89"/>
      <c r="F175" s="89"/>
      <c r="G175" s="89"/>
      <c r="H175" s="90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91"/>
      <c r="Z175" s="91"/>
      <c r="AA175" s="91"/>
    </row>
    <row r="176" spans="1:27" ht="15.75" customHeight="1">
      <c r="A176" s="89"/>
      <c r="B176" s="89"/>
      <c r="C176" s="89"/>
      <c r="D176" s="89"/>
      <c r="E176" s="89"/>
      <c r="F176" s="89"/>
      <c r="G176" s="89"/>
      <c r="H176" s="90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91"/>
      <c r="Z176" s="91"/>
      <c r="AA176" s="91"/>
    </row>
    <row r="177" spans="1:27" ht="15.75" customHeight="1">
      <c r="A177" s="89"/>
      <c r="B177" s="89"/>
      <c r="C177" s="89"/>
      <c r="D177" s="89"/>
      <c r="E177" s="89"/>
      <c r="F177" s="89"/>
      <c r="G177" s="89"/>
      <c r="H177" s="90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91"/>
      <c r="Z177" s="91"/>
      <c r="AA177" s="91"/>
    </row>
    <row r="178" spans="1:27" ht="15.75" customHeight="1">
      <c r="A178" s="89"/>
      <c r="B178" s="89"/>
      <c r="C178" s="89"/>
      <c r="D178" s="89"/>
      <c r="E178" s="89"/>
      <c r="F178" s="89"/>
      <c r="G178" s="89"/>
      <c r="H178" s="90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91"/>
      <c r="Z178" s="91"/>
      <c r="AA178" s="91"/>
    </row>
    <row r="179" spans="1:27" ht="15.75" customHeight="1">
      <c r="A179" s="89"/>
      <c r="B179" s="89"/>
      <c r="C179" s="89"/>
      <c r="D179" s="89"/>
      <c r="E179" s="89"/>
      <c r="F179" s="89"/>
      <c r="G179" s="89"/>
      <c r="H179" s="90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91"/>
      <c r="Z179" s="91"/>
      <c r="AA179" s="91"/>
    </row>
    <row r="180" spans="1:27" ht="15.75" customHeight="1">
      <c r="A180" s="89"/>
      <c r="B180" s="89"/>
      <c r="C180" s="89"/>
      <c r="D180" s="89"/>
      <c r="E180" s="89"/>
      <c r="F180" s="89"/>
      <c r="G180" s="89"/>
      <c r="H180" s="90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91"/>
      <c r="Z180" s="91"/>
      <c r="AA180" s="91"/>
    </row>
    <row r="181" spans="1:27" ht="15.75" customHeight="1">
      <c r="A181" s="89"/>
      <c r="B181" s="89"/>
      <c r="C181" s="89"/>
      <c r="D181" s="89"/>
      <c r="E181" s="89"/>
      <c r="F181" s="89"/>
      <c r="G181" s="89"/>
      <c r="H181" s="90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91"/>
      <c r="Z181" s="91"/>
      <c r="AA181" s="91"/>
    </row>
    <row r="182" spans="1:27" ht="15.75" customHeight="1">
      <c r="A182" s="89"/>
      <c r="B182" s="89"/>
      <c r="C182" s="89"/>
      <c r="D182" s="89"/>
      <c r="E182" s="89"/>
      <c r="F182" s="89"/>
      <c r="G182" s="89"/>
      <c r="H182" s="90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91"/>
      <c r="Z182" s="91"/>
      <c r="AA182" s="91"/>
    </row>
    <row r="183" spans="1:27" ht="15.75" customHeight="1">
      <c r="A183" s="89"/>
      <c r="B183" s="89"/>
      <c r="C183" s="89"/>
      <c r="D183" s="89"/>
      <c r="E183" s="89"/>
      <c r="F183" s="89"/>
      <c r="G183" s="89"/>
      <c r="H183" s="90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91"/>
      <c r="Z183" s="91"/>
      <c r="AA183" s="91"/>
    </row>
    <row r="184" spans="1:27" ht="15.75" customHeight="1">
      <c r="A184" s="89"/>
      <c r="B184" s="89"/>
      <c r="C184" s="89"/>
      <c r="D184" s="89"/>
      <c r="E184" s="89"/>
      <c r="F184" s="89"/>
      <c r="G184" s="89"/>
      <c r="H184" s="90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91"/>
      <c r="Z184" s="91"/>
      <c r="AA184" s="91"/>
    </row>
    <row r="185" spans="1:27" ht="15.75" customHeight="1">
      <c r="A185" s="89"/>
      <c r="B185" s="89"/>
      <c r="C185" s="89"/>
      <c r="D185" s="89"/>
      <c r="E185" s="89"/>
      <c r="F185" s="89"/>
      <c r="G185" s="89"/>
      <c r="H185" s="90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91"/>
      <c r="Z185" s="91"/>
      <c r="AA185" s="91"/>
    </row>
    <row r="186" spans="1:27" ht="15.75" customHeight="1">
      <c r="A186" s="89"/>
      <c r="B186" s="89"/>
      <c r="C186" s="89"/>
      <c r="D186" s="89"/>
      <c r="E186" s="89"/>
      <c r="F186" s="89"/>
      <c r="G186" s="89"/>
      <c r="H186" s="90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91"/>
      <c r="Z186" s="91"/>
      <c r="AA186" s="91"/>
    </row>
    <row r="187" spans="1:27" ht="15.75" customHeight="1">
      <c r="A187" s="89"/>
      <c r="B187" s="89"/>
      <c r="C187" s="89"/>
      <c r="D187" s="89"/>
      <c r="E187" s="89"/>
      <c r="F187" s="89"/>
      <c r="G187" s="89"/>
      <c r="H187" s="90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91"/>
      <c r="Z187" s="91"/>
      <c r="AA187" s="91"/>
    </row>
    <row r="188" spans="1:27" ht="15.75" customHeight="1">
      <c r="A188" s="89"/>
      <c r="B188" s="89"/>
      <c r="C188" s="89"/>
      <c r="D188" s="89"/>
      <c r="E188" s="89"/>
      <c r="F188" s="89"/>
      <c r="G188" s="89"/>
      <c r="H188" s="90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91"/>
      <c r="Z188" s="91"/>
      <c r="AA188" s="91"/>
    </row>
    <row r="189" spans="1:27" ht="15.75" customHeight="1">
      <c r="A189" s="89"/>
      <c r="B189" s="89"/>
      <c r="C189" s="89"/>
      <c r="D189" s="89"/>
      <c r="E189" s="89"/>
      <c r="F189" s="89"/>
      <c r="G189" s="89"/>
      <c r="H189" s="90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91"/>
      <c r="Z189" s="91"/>
      <c r="AA189" s="91"/>
    </row>
    <row r="190" spans="1:27" ht="15.75" customHeight="1">
      <c r="A190" s="89"/>
      <c r="B190" s="89"/>
      <c r="C190" s="89"/>
      <c r="D190" s="89"/>
      <c r="E190" s="89"/>
      <c r="F190" s="89"/>
      <c r="G190" s="89"/>
      <c r="H190" s="90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91"/>
      <c r="Z190" s="91"/>
      <c r="AA190" s="91"/>
    </row>
    <row r="191" spans="1:27" ht="15.75" customHeight="1">
      <c r="A191" s="89"/>
      <c r="B191" s="89"/>
      <c r="C191" s="89"/>
      <c r="D191" s="89"/>
      <c r="E191" s="89"/>
      <c r="F191" s="89"/>
      <c r="G191" s="89"/>
      <c r="H191" s="90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91"/>
      <c r="Z191" s="91"/>
      <c r="AA191" s="91"/>
    </row>
    <row r="192" spans="1:27" ht="15.75" customHeight="1">
      <c r="A192" s="89"/>
      <c r="B192" s="89"/>
      <c r="C192" s="89"/>
      <c r="D192" s="89"/>
      <c r="E192" s="89"/>
      <c r="F192" s="89"/>
      <c r="G192" s="89"/>
      <c r="H192" s="90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91"/>
      <c r="Z192" s="91"/>
      <c r="AA192" s="91"/>
    </row>
    <row r="193" spans="1:27" ht="15.75" customHeight="1">
      <c r="A193" s="89"/>
      <c r="B193" s="89"/>
      <c r="C193" s="89"/>
      <c r="D193" s="89"/>
      <c r="E193" s="89"/>
      <c r="F193" s="89"/>
      <c r="G193" s="89"/>
      <c r="H193" s="90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91"/>
      <c r="Z193" s="91"/>
      <c r="AA193" s="91"/>
    </row>
    <row r="194" spans="1:27" ht="15.75" customHeight="1">
      <c r="A194" s="89"/>
      <c r="B194" s="89"/>
      <c r="C194" s="89"/>
      <c r="D194" s="89"/>
      <c r="E194" s="89"/>
      <c r="F194" s="89"/>
      <c r="G194" s="89"/>
      <c r="H194" s="90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91"/>
      <c r="Z194" s="91"/>
      <c r="AA194" s="91"/>
    </row>
    <row r="195" spans="1:27" ht="15.75" customHeight="1">
      <c r="A195" s="89"/>
      <c r="B195" s="89"/>
      <c r="C195" s="89"/>
      <c r="D195" s="89"/>
      <c r="E195" s="89"/>
      <c r="F195" s="89"/>
      <c r="G195" s="89"/>
      <c r="H195" s="90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91"/>
      <c r="Z195" s="91"/>
      <c r="AA195" s="91"/>
    </row>
    <row r="196" spans="1:27" ht="15.75" customHeight="1">
      <c r="A196" s="89"/>
      <c r="B196" s="89"/>
      <c r="C196" s="89"/>
      <c r="D196" s="89"/>
      <c r="E196" s="89"/>
      <c r="F196" s="89"/>
      <c r="G196" s="89"/>
      <c r="H196" s="90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91"/>
      <c r="Z196" s="91"/>
      <c r="AA196" s="91"/>
    </row>
    <row r="197" spans="1:27" ht="15.75" customHeight="1">
      <c r="A197" s="89"/>
      <c r="B197" s="89"/>
      <c r="C197" s="89"/>
      <c r="D197" s="89"/>
      <c r="E197" s="89"/>
      <c r="F197" s="89"/>
      <c r="G197" s="89"/>
      <c r="H197" s="90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91"/>
      <c r="Z197" s="91"/>
      <c r="AA197" s="91"/>
    </row>
    <row r="198" spans="1:27" ht="15.75" customHeight="1">
      <c r="A198" s="89"/>
      <c r="B198" s="89"/>
      <c r="C198" s="89"/>
      <c r="D198" s="89"/>
      <c r="E198" s="89"/>
      <c r="F198" s="89"/>
      <c r="G198" s="89"/>
      <c r="H198" s="90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91"/>
      <c r="Z198" s="91"/>
      <c r="AA198" s="91"/>
    </row>
    <row r="199" spans="1:27" ht="15.75" customHeight="1">
      <c r="A199" s="89"/>
      <c r="B199" s="89"/>
      <c r="C199" s="89"/>
      <c r="D199" s="89"/>
      <c r="E199" s="89"/>
      <c r="F199" s="89"/>
      <c r="G199" s="89"/>
      <c r="H199" s="90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91"/>
      <c r="Z199" s="91"/>
      <c r="AA199" s="91"/>
    </row>
    <row r="200" spans="1:27" ht="15.75" customHeight="1">
      <c r="A200" s="89"/>
      <c r="B200" s="89"/>
      <c r="C200" s="89"/>
      <c r="D200" s="89"/>
      <c r="E200" s="89"/>
      <c r="F200" s="89"/>
      <c r="G200" s="89"/>
      <c r="H200" s="90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91"/>
      <c r="Z200" s="91"/>
      <c r="AA200" s="91"/>
    </row>
    <row r="201" spans="1:27" ht="15.75" customHeight="1">
      <c r="A201" s="89"/>
      <c r="B201" s="89"/>
      <c r="C201" s="89"/>
      <c r="D201" s="89"/>
      <c r="E201" s="89"/>
      <c r="F201" s="89"/>
      <c r="G201" s="89"/>
      <c r="H201" s="90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91"/>
      <c r="Z201" s="91"/>
      <c r="AA201" s="91"/>
    </row>
    <row r="202" spans="1:27" ht="15.75" customHeight="1">
      <c r="A202" s="89"/>
      <c r="B202" s="89"/>
      <c r="C202" s="89"/>
      <c r="D202" s="89"/>
      <c r="E202" s="89"/>
      <c r="F202" s="89"/>
      <c r="G202" s="89"/>
      <c r="H202" s="90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91"/>
      <c r="Z202" s="91"/>
      <c r="AA202" s="91"/>
    </row>
    <row r="203" spans="1:27" ht="15.75" customHeight="1">
      <c r="A203" s="89"/>
      <c r="B203" s="89"/>
      <c r="C203" s="89"/>
      <c r="D203" s="89"/>
      <c r="E203" s="89"/>
      <c r="F203" s="89"/>
      <c r="G203" s="89"/>
      <c r="H203" s="90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91"/>
      <c r="Z203" s="91"/>
      <c r="AA203" s="91"/>
    </row>
    <row r="204" spans="1:27" ht="15.75" customHeight="1">
      <c r="A204" s="89"/>
      <c r="B204" s="89"/>
      <c r="C204" s="89"/>
      <c r="D204" s="89"/>
      <c r="E204" s="89"/>
      <c r="F204" s="89"/>
      <c r="G204" s="89"/>
      <c r="H204" s="90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91"/>
      <c r="Z204" s="91"/>
      <c r="AA204" s="91"/>
    </row>
    <row r="205" spans="1:27" ht="15.75" customHeight="1">
      <c r="A205" s="89"/>
      <c r="B205" s="89"/>
      <c r="C205" s="89"/>
      <c r="D205" s="89"/>
      <c r="E205" s="89"/>
      <c r="F205" s="89"/>
      <c r="G205" s="89"/>
      <c r="H205" s="90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91"/>
      <c r="Z205" s="91"/>
      <c r="AA205" s="91"/>
    </row>
    <row r="206" spans="1:27" ht="15.75" customHeight="1">
      <c r="A206" s="89"/>
      <c r="B206" s="89"/>
      <c r="C206" s="89"/>
      <c r="D206" s="89"/>
      <c r="E206" s="89"/>
      <c r="F206" s="89"/>
      <c r="G206" s="89"/>
      <c r="H206" s="90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91"/>
      <c r="Z206" s="91"/>
      <c r="AA206" s="91"/>
    </row>
    <row r="207" spans="1:27" ht="15.75" customHeight="1">
      <c r="A207" s="89"/>
      <c r="B207" s="89"/>
      <c r="C207" s="89"/>
      <c r="D207" s="89"/>
      <c r="E207" s="89"/>
      <c r="F207" s="89"/>
      <c r="G207" s="89"/>
      <c r="H207" s="90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91"/>
      <c r="Z207" s="91"/>
      <c r="AA207" s="91"/>
    </row>
    <row r="208" spans="1:27" ht="15.75" customHeight="1">
      <c r="A208" s="89"/>
      <c r="B208" s="89"/>
      <c r="C208" s="89"/>
      <c r="D208" s="89"/>
      <c r="E208" s="89"/>
      <c r="F208" s="89"/>
      <c r="G208" s="89"/>
      <c r="H208" s="90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91"/>
      <c r="Z208" s="91"/>
      <c r="AA208" s="91"/>
    </row>
    <row r="209" spans="1:27" ht="15.75" customHeight="1">
      <c r="A209" s="89"/>
      <c r="B209" s="89"/>
      <c r="C209" s="89"/>
      <c r="D209" s="89"/>
      <c r="E209" s="89"/>
      <c r="F209" s="89"/>
      <c r="G209" s="89"/>
      <c r="H209" s="90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91"/>
      <c r="Z209" s="91"/>
      <c r="AA209" s="91"/>
    </row>
    <row r="210" spans="1:27" ht="15.75" customHeight="1">
      <c r="A210" s="89"/>
      <c r="B210" s="89"/>
      <c r="C210" s="89"/>
      <c r="D210" s="89"/>
      <c r="E210" s="89"/>
      <c r="F210" s="89"/>
      <c r="G210" s="89"/>
      <c r="H210" s="90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91"/>
      <c r="Z210" s="91"/>
      <c r="AA210" s="91"/>
    </row>
    <row r="211" spans="1:27" ht="15.75" customHeight="1">
      <c r="A211" s="89"/>
      <c r="B211" s="89"/>
      <c r="C211" s="89"/>
      <c r="D211" s="89"/>
      <c r="E211" s="89"/>
      <c r="F211" s="89"/>
      <c r="G211" s="89"/>
      <c r="H211" s="90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91"/>
      <c r="Z211" s="91"/>
      <c r="AA211" s="91"/>
    </row>
    <row r="212" spans="1:27" ht="15.75" customHeight="1">
      <c r="A212" s="89"/>
      <c r="B212" s="89"/>
      <c r="C212" s="89"/>
      <c r="D212" s="89"/>
      <c r="E212" s="89"/>
      <c r="F212" s="89"/>
      <c r="G212" s="89"/>
      <c r="H212" s="90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91"/>
      <c r="Z212" s="91"/>
      <c r="AA212" s="91"/>
    </row>
    <row r="213" spans="1:27" ht="15.75" customHeight="1">
      <c r="A213" s="89"/>
      <c r="B213" s="89"/>
      <c r="C213" s="89"/>
      <c r="D213" s="89"/>
      <c r="E213" s="89"/>
      <c r="F213" s="89"/>
      <c r="G213" s="89"/>
      <c r="H213" s="90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91"/>
      <c r="Z213" s="91"/>
      <c r="AA213" s="91"/>
    </row>
    <row r="214" spans="1:27" ht="15.75" customHeight="1">
      <c r="A214" s="89"/>
      <c r="B214" s="89"/>
      <c r="C214" s="89"/>
      <c r="D214" s="89"/>
      <c r="E214" s="89"/>
      <c r="F214" s="89"/>
      <c r="G214" s="89"/>
      <c r="H214" s="90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91"/>
      <c r="Z214" s="91"/>
      <c r="AA214" s="91"/>
    </row>
    <row r="215" spans="1:27" ht="15.75" customHeight="1">
      <c r="A215" s="89"/>
      <c r="B215" s="89"/>
      <c r="C215" s="89"/>
      <c r="D215" s="89"/>
      <c r="E215" s="89"/>
      <c r="F215" s="89"/>
      <c r="G215" s="89"/>
      <c r="H215" s="90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91"/>
      <c r="Z215" s="91"/>
      <c r="AA215" s="91"/>
    </row>
    <row r="216" spans="1:27" ht="15.75" customHeight="1">
      <c r="A216" s="89"/>
      <c r="B216" s="89"/>
      <c r="C216" s="89"/>
      <c r="D216" s="89"/>
      <c r="E216" s="89"/>
      <c r="F216" s="89"/>
      <c r="G216" s="89"/>
      <c r="H216" s="90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91"/>
      <c r="Z216" s="91"/>
      <c r="AA216" s="91"/>
    </row>
    <row r="217" spans="1:27" ht="15.75" customHeight="1">
      <c r="A217" s="89"/>
      <c r="B217" s="89"/>
      <c r="C217" s="89"/>
      <c r="D217" s="89"/>
      <c r="E217" s="89"/>
      <c r="F217" s="89"/>
      <c r="G217" s="89"/>
      <c r="H217" s="90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91"/>
      <c r="Z217" s="91"/>
      <c r="AA217" s="91"/>
    </row>
    <row r="218" spans="1:27" ht="15.75" customHeight="1">
      <c r="A218" s="89"/>
      <c r="B218" s="89"/>
      <c r="C218" s="89"/>
      <c r="D218" s="89"/>
      <c r="E218" s="89"/>
      <c r="F218" s="89"/>
      <c r="G218" s="89"/>
      <c r="H218" s="90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91"/>
      <c r="Z218" s="91"/>
      <c r="AA218" s="91"/>
    </row>
    <row r="219" spans="1:27" ht="15.75" customHeight="1">
      <c r="A219" s="89"/>
      <c r="B219" s="89"/>
      <c r="C219" s="89"/>
      <c r="D219" s="89"/>
      <c r="E219" s="89"/>
      <c r="F219" s="89"/>
      <c r="G219" s="89"/>
      <c r="H219" s="90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91"/>
      <c r="Z219" s="91"/>
      <c r="AA219" s="91"/>
    </row>
    <row r="220" spans="1:27" ht="15.75" customHeight="1">
      <c r="A220" s="89"/>
      <c r="B220" s="89"/>
      <c r="C220" s="89"/>
      <c r="D220" s="89"/>
      <c r="E220" s="89"/>
      <c r="F220" s="89"/>
      <c r="G220" s="89"/>
      <c r="H220" s="90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91"/>
      <c r="Z220" s="91"/>
      <c r="AA220" s="91"/>
    </row>
    <row r="221" spans="1:27" ht="15.75" customHeight="1">
      <c r="A221" s="89"/>
      <c r="B221" s="89"/>
      <c r="C221" s="89"/>
      <c r="D221" s="89"/>
      <c r="E221" s="89"/>
      <c r="F221" s="89"/>
      <c r="G221" s="89"/>
      <c r="H221" s="90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91"/>
      <c r="Z221" s="91"/>
      <c r="AA221" s="91"/>
    </row>
    <row r="222" spans="1:27" ht="15.75" customHeight="1">
      <c r="A222" s="89"/>
      <c r="B222" s="89"/>
      <c r="C222" s="89"/>
      <c r="D222" s="89"/>
      <c r="E222" s="89"/>
      <c r="F222" s="89"/>
      <c r="G222" s="89"/>
      <c r="H222" s="90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91"/>
      <c r="Z222" s="91"/>
      <c r="AA222" s="91"/>
    </row>
    <row r="223" spans="1:27" ht="15.75" customHeight="1">
      <c r="A223" s="89"/>
      <c r="B223" s="89"/>
      <c r="C223" s="89"/>
      <c r="D223" s="89"/>
      <c r="E223" s="89"/>
      <c r="F223" s="89"/>
      <c r="G223" s="89"/>
      <c r="H223" s="90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91"/>
      <c r="Z223" s="91"/>
      <c r="AA223" s="91"/>
    </row>
    <row r="224" spans="1:27" ht="15.75" customHeight="1">
      <c r="A224" s="89"/>
      <c r="B224" s="89"/>
      <c r="C224" s="89"/>
      <c r="D224" s="89"/>
      <c r="E224" s="89"/>
      <c r="F224" s="89"/>
      <c r="G224" s="89"/>
      <c r="H224" s="90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91"/>
      <c r="Z224" s="91"/>
      <c r="AA224" s="91"/>
    </row>
    <row r="225" spans="1:27" ht="15.75" customHeight="1">
      <c r="A225" s="89"/>
      <c r="B225" s="89"/>
      <c r="C225" s="89"/>
      <c r="D225" s="89"/>
      <c r="E225" s="89"/>
      <c r="F225" s="89"/>
      <c r="G225" s="89"/>
      <c r="H225" s="90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91"/>
      <c r="Z225" s="91"/>
      <c r="AA225" s="91"/>
    </row>
    <row r="226" spans="1:27" ht="15.75" customHeight="1">
      <c r="A226" s="89"/>
      <c r="B226" s="89"/>
      <c r="C226" s="89"/>
      <c r="D226" s="89"/>
      <c r="E226" s="89"/>
      <c r="F226" s="89"/>
      <c r="G226" s="89"/>
      <c r="H226" s="90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91"/>
      <c r="Z226" s="91"/>
      <c r="AA226" s="91"/>
    </row>
    <row r="227" spans="1:27" ht="15.75" customHeight="1">
      <c r="A227" s="89"/>
      <c r="B227" s="89"/>
      <c r="C227" s="89"/>
      <c r="D227" s="89"/>
      <c r="E227" s="89"/>
      <c r="F227" s="89"/>
      <c r="G227" s="89"/>
      <c r="H227" s="90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91"/>
      <c r="Z227" s="91"/>
      <c r="AA227" s="91"/>
    </row>
    <row r="228" spans="1:27" ht="15.75" customHeight="1">
      <c r="A228" s="89"/>
      <c r="B228" s="89"/>
      <c r="C228" s="89"/>
      <c r="D228" s="89"/>
      <c r="E228" s="89"/>
      <c r="F228" s="89"/>
      <c r="G228" s="89"/>
      <c r="H228" s="90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91"/>
      <c r="Z228" s="91"/>
      <c r="AA228" s="91"/>
    </row>
    <row r="229" spans="1:27" ht="15.75" customHeight="1">
      <c r="A229" s="89"/>
      <c r="B229" s="89"/>
      <c r="C229" s="89"/>
      <c r="D229" s="89"/>
      <c r="E229" s="89"/>
      <c r="F229" s="89"/>
      <c r="G229" s="89"/>
      <c r="H229" s="90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91"/>
      <c r="Z229" s="91"/>
      <c r="AA229" s="91"/>
    </row>
    <row r="230" spans="1:27" ht="15.75" customHeight="1">
      <c r="A230" s="89"/>
      <c r="B230" s="89"/>
      <c r="C230" s="89"/>
      <c r="D230" s="89"/>
      <c r="E230" s="89"/>
      <c r="F230" s="89"/>
      <c r="G230" s="89"/>
      <c r="H230" s="90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91"/>
      <c r="Z230" s="91"/>
      <c r="AA230" s="91"/>
    </row>
    <row r="231" spans="1:27" ht="15.75" customHeight="1">
      <c r="A231" s="89"/>
      <c r="B231" s="89"/>
      <c r="C231" s="89"/>
      <c r="D231" s="89"/>
      <c r="E231" s="89"/>
      <c r="F231" s="89"/>
      <c r="G231" s="89"/>
      <c r="H231" s="90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91"/>
      <c r="Z231" s="91"/>
      <c r="AA231" s="91"/>
    </row>
    <row r="232" spans="1:27" ht="15.75" customHeight="1">
      <c r="A232" s="89"/>
      <c r="B232" s="89"/>
      <c r="C232" s="89"/>
      <c r="D232" s="89"/>
      <c r="E232" s="89"/>
      <c r="F232" s="89"/>
      <c r="G232" s="89"/>
      <c r="H232" s="90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91"/>
      <c r="Z232" s="91"/>
      <c r="AA232" s="91"/>
    </row>
    <row r="233" spans="1:27" ht="15.75" customHeight="1">
      <c r="A233" s="89"/>
      <c r="B233" s="89"/>
      <c r="C233" s="89"/>
      <c r="D233" s="89"/>
      <c r="E233" s="89"/>
      <c r="F233" s="89"/>
      <c r="G233" s="89"/>
      <c r="H233" s="90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91"/>
      <c r="Z233" s="91"/>
      <c r="AA233" s="91"/>
    </row>
    <row r="234" spans="1:27" ht="15.75" customHeight="1">
      <c r="A234" s="89"/>
      <c r="B234" s="89"/>
      <c r="C234" s="89"/>
      <c r="D234" s="89"/>
      <c r="E234" s="89"/>
      <c r="F234" s="89"/>
      <c r="G234" s="89"/>
      <c r="H234" s="90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91"/>
      <c r="Z234" s="91"/>
      <c r="AA234" s="91"/>
    </row>
    <row r="235" spans="1:27" ht="15.75" customHeight="1">
      <c r="A235" s="89"/>
      <c r="B235" s="89"/>
      <c r="C235" s="89"/>
      <c r="D235" s="89"/>
      <c r="E235" s="89"/>
      <c r="F235" s="89"/>
      <c r="G235" s="89"/>
      <c r="H235" s="90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91"/>
      <c r="Z235" s="91"/>
      <c r="AA235" s="91"/>
    </row>
    <row r="236" spans="1:27" ht="15.75" customHeight="1">
      <c r="A236" s="89"/>
      <c r="B236" s="89"/>
      <c r="C236" s="89"/>
      <c r="D236" s="89"/>
      <c r="E236" s="89"/>
      <c r="F236" s="89"/>
      <c r="G236" s="89"/>
      <c r="H236" s="90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91"/>
      <c r="Z236" s="91"/>
      <c r="AA236" s="91"/>
    </row>
    <row r="237" spans="1:27" ht="15.75" customHeight="1">
      <c r="A237" s="89"/>
      <c r="B237" s="89"/>
      <c r="C237" s="89"/>
      <c r="D237" s="89"/>
      <c r="E237" s="89"/>
      <c r="F237" s="89"/>
      <c r="G237" s="89"/>
      <c r="H237" s="90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91"/>
      <c r="Z237" s="91"/>
      <c r="AA237" s="91"/>
    </row>
    <row r="238" spans="1:27" ht="15.75" customHeight="1">
      <c r="A238" s="89"/>
      <c r="B238" s="89"/>
      <c r="C238" s="89"/>
      <c r="D238" s="89"/>
      <c r="E238" s="89"/>
      <c r="F238" s="89"/>
      <c r="G238" s="89"/>
      <c r="H238" s="90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91"/>
      <c r="Z238" s="91"/>
      <c r="AA238" s="91"/>
    </row>
    <row r="239" spans="1:27" ht="15.75" customHeight="1">
      <c r="A239" s="89"/>
      <c r="B239" s="89"/>
      <c r="C239" s="89"/>
      <c r="D239" s="89"/>
      <c r="E239" s="89"/>
      <c r="F239" s="89"/>
      <c r="G239" s="89"/>
      <c r="H239" s="90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91"/>
      <c r="Z239" s="91"/>
      <c r="AA239" s="91"/>
    </row>
    <row r="240" spans="1:27" ht="15.75" customHeight="1">
      <c r="A240" s="89"/>
      <c r="B240" s="89"/>
      <c r="C240" s="89"/>
      <c r="D240" s="89"/>
      <c r="E240" s="89"/>
      <c r="F240" s="89"/>
      <c r="G240" s="89"/>
      <c r="H240" s="90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91"/>
      <c r="Z240" s="91"/>
      <c r="AA240" s="91"/>
    </row>
    <row r="241" spans="1:27" ht="15.75" customHeight="1">
      <c r="A241" s="89"/>
      <c r="B241" s="89"/>
      <c r="C241" s="89"/>
      <c r="D241" s="89"/>
      <c r="E241" s="89"/>
      <c r="F241" s="89"/>
      <c r="G241" s="89"/>
      <c r="H241" s="90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91"/>
      <c r="Z241" s="91"/>
      <c r="AA241" s="91"/>
    </row>
    <row r="242" spans="1:27" ht="15.75" customHeight="1">
      <c r="A242" s="89"/>
      <c r="B242" s="89"/>
      <c r="C242" s="89"/>
      <c r="D242" s="89"/>
      <c r="E242" s="89"/>
      <c r="F242" s="89"/>
      <c r="G242" s="89"/>
      <c r="H242" s="90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91"/>
      <c r="Z242" s="91"/>
      <c r="AA242" s="91"/>
    </row>
    <row r="243" spans="1:27" ht="15.75" customHeight="1">
      <c r="H243" s="53"/>
      <c r="Y243" s="142"/>
      <c r="Z243" s="142"/>
      <c r="AA243" s="142"/>
    </row>
    <row r="244" spans="1:27" ht="15.75" customHeight="1">
      <c r="H244" s="53"/>
      <c r="Y244" s="142"/>
      <c r="Z244" s="142"/>
      <c r="AA244" s="142"/>
    </row>
    <row r="245" spans="1:27" ht="15.75" customHeight="1">
      <c r="H245" s="53"/>
      <c r="Y245" s="142"/>
      <c r="Z245" s="142"/>
      <c r="AA245" s="142"/>
    </row>
    <row r="246" spans="1:27" ht="15.75" customHeight="1">
      <c r="H246" s="53"/>
      <c r="Y246" s="142"/>
      <c r="Z246" s="142"/>
      <c r="AA246" s="142"/>
    </row>
    <row r="247" spans="1:27" ht="15.75" customHeight="1">
      <c r="H247" s="53"/>
      <c r="Y247" s="142"/>
      <c r="Z247" s="142"/>
      <c r="AA247" s="142"/>
    </row>
    <row r="248" spans="1:27" ht="15.75" customHeight="1">
      <c r="H248" s="53"/>
      <c r="Y248" s="142"/>
      <c r="Z248" s="142"/>
      <c r="AA248" s="142"/>
    </row>
    <row r="249" spans="1:27" ht="15.75" customHeight="1">
      <c r="H249" s="53"/>
      <c r="Y249" s="142"/>
      <c r="Z249" s="142"/>
      <c r="AA249" s="142"/>
    </row>
    <row r="250" spans="1:27" ht="15.75" customHeight="1">
      <c r="H250" s="53"/>
      <c r="Y250" s="142"/>
      <c r="Z250" s="142"/>
      <c r="AA250" s="142"/>
    </row>
    <row r="251" spans="1:27" ht="15.75" customHeight="1">
      <c r="H251" s="53"/>
      <c r="Y251" s="142"/>
      <c r="Z251" s="142"/>
      <c r="AA251" s="142"/>
    </row>
    <row r="252" spans="1:27" ht="15.75" customHeight="1">
      <c r="H252" s="53"/>
      <c r="Y252" s="142"/>
      <c r="Z252" s="142"/>
      <c r="AA252" s="142"/>
    </row>
    <row r="253" spans="1:27" ht="15.75" customHeight="1">
      <c r="H253" s="53"/>
      <c r="Y253" s="142"/>
      <c r="Z253" s="142"/>
      <c r="AA253" s="142"/>
    </row>
    <row r="254" spans="1:27" ht="15.75" customHeight="1">
      <c r="H254" s="53"/>
      <c r="Y254" s="142"/>
      <c r="Z254" s="142"/>
      <c r="AA254" s="142"/>
    </row>
    <row r="255" spans="1:27" ht="15.75" customHeight="1">
      <c r="H255" s="53"/>
      <c r="Y255" s="142"/>
      <c r="Z255" s="142"/>
      <c r="AA255" s="142"/>
    </row>
    <row r="256" spans="1:27" ht="15.75" customHeight="1">
      <c r="H256" s="53"/>
      <c r="Y256" s="142"/>
      <c r="Z256" s="142"/>
      <c r="AA256" s="142"/>
    </row>
    <row r="257" spans="8:27" ht="15.75" customHeight="1">
      <c r="H257" s="53"/>
      <c r="Y257" s="142"/>
      <c r="Z257" s="142"/>
      <c r="AA257" s="142"/>
    </row>
    <row r="258" spans="8:27" ht="15.75" customHeight="1">
      <c r="H258" s="53"/>
      <c r="Y258" s="142"/>
      <c r="Z258" s="142"/>
      <c r="AA258" s="142"/>
    </row>
    <row r="259" spans="8:27" ht="15.75" customHeight="1">
      <c r="H259" s="53"/>
      <c r="Y259" s="142"/>
      <c r="Z259" s="142"/>
      <c r="AA259" s="142"/>
    </row>
    <row r="260" spans="8:27" ht="15.75" customHeight="1">
      <c r="H260" s="53"/>
      <c r="Y260" s="142"/>
      <c r="Z260" s="142"/>
      <c r="AA260" s="142"/>
    </row>
    <row r="261" spans="8:27" ht="15.75" customHeight="1">
      <c r="H261" s="53"/>
      <c r="Y261" s="142"/>
      <c r="Z261" s="142"/>
      <c r="AA261" s="142"/>
    </row>
    <row r="262" spans="8:27" ht="15.75" customHeight="1">
      <c r="H262" s="53"/>
      <c r="Y262" s="142"/>
      <c r="Z262" s="142"/>
      <c r="AA262" s="142"/>
    </row>
    <row r="263" spans="8:27" ht="15.75" customHeight="1">
      <c r="H263" s="53"/>
      <c r="Y263" s="142"/>
      <c r="Z263" s="142"/>
      <c r="AA263" s="142"/>
    </row>
    <row r="264" spans="8:27" ht="15.75" customHeight="1">
      <c r="H264" s="53"/>
      <c r="Y264" s="142"/>
      <c r="Z264" s="142"/>
      <c r="AA264" s="142"/>
    </row>
    <row r="265" spans="8:27" ht="15.75" customHeight="1">
      <c r="H265" s="53"/>
      <c r="Y265" s="142"/>
      <c r="Z265" s="142"/>
      <c r="AA265" s="142"/>
    </row>
    <row r="266" spans="8:27" ht="15.75" customHeight="1">
      <c r="H266" s="53"/>
      <c r="Y266" s="142"/>
      <c r="Z266" s="142"/>
      <c r="AA266" s="142"/>
    </row>
    <row r="267" spans="8:27" ht="15.75" customHeight="1">
      <c r="H267" s="53"/>
      <c r="Y267" s="142"/>
      <c r="Z267" s="142"/>
      <c r="AA267" s="142"/>
    </row>
    <row r="268" spans="8:27" ht="15.75" customHeight="1">
      <c r="H268" s="53"/>
      <c r="Y268" s="142"/>
      <c r="Z268" s="142"/>
      <c r="AA268" s="142"/>
    </row>
    <row r="269" spans="8:27" ht="15.75" customHeight="1">
      <c r="H269" s="53"/>
      <c r="Y269" s="142"/>
      <c r="Z269" s="142"/>
      <c r="AA269" s="142"/>
    </row>
    <row r="270" spans="8:27" ht="15.75" customHeight="1">
      <c r="H270" s="53"/>
      <c r="Y270" s="142"/>
      <c r="Z270" s="142"/>
      <c r="AA270" s="142"/>
    </row>
    <row r="271" spans="8:27" ht="15.75" customHeight="1">
      <c r="H271" s="53"/>
      <c r="Y271" s="142"/>
      <c r="Z271" s="142"/>
      <c r="AA271" s="142"/>
    </row>
    <row r="272" spans="8:27" ht="15.75" customHeight="1">
      <c r="H272" s="53"/>
      <c r="Y272" s="142"/>
      <c r="Z272" s="142"/>
      <c r="AA272" s="142"/>
    </row>
    <row r="273" spans="8:27" ht="15.75" customHeight="1">
      <c r="H273" s="53"/>
      <c r="Y273" s="142"/>
      <c r="Z273" s="142"/>
      <c r="AA273" s="142"/>
    </row>
    <row r="274" spans="8:27" ht="15.75" customHeight="1">
      <c r="H274" s="53"/>
      <c r="Y274" s="142"/>
      <c r="Z274" s="142"/>
      <c r="AA274" s="142"/>
    </row>
    <row r="275" spans="8:27" ht="15.75" customHeight="1">
      <c r="H275" s="53"/>
      <c r="Y275" s="142"/>
      <c r="Z275" s="142"/>
      <c r="AA275" s="142"/>
    </row>
    <row r="276" spans="8:27" ht="15.75" customHeight="1">
      <c r="H276" s="53"/>
      <c r="Y276" s="142"/>
      <c r="Z276" s="142"/>
      <c r="AA276" s="142"/>
    </row>
    <row r="277" spans="8:27" ht="15.75" customHeight="1">
      <c r="H277" s="53"/>
      <c r="Y277" s="142"/>
      <c r="Z277" s="142"/>
      <c r="AA277" s="142"/>
    </row>
    <row r="278" spans="8:27" ht="15.75" customHeight="1">
      <c r="H278" s="53"/>
      <c r="Y278" s="142"/>
      <c r="Z278" s="142"/>
      <c r="AA278" s="142"/>
    </row>
    <row r="279" spans="8:27" ht="15.75" customHeight="1">
      <c r="H279" s="53"/>
      <c r="Y279" s="142"/>
      <c r="Z279" s="142"/>
      <c r="AA279" s="142"/>
    </row>
    <row r="280" spans="8:27" ht="15.75" customHeight="1">
      <c r="H280" s="53"/>
      <c r="Y280" s="142"/>
      <c r="Z280" s="142"/>
      <c r="AA280" s="142"/>
    </row>
    <row r="281" spans="8:27" ht="15.75" customHeight="1">
      <c r="H281" s="53"/>
      <c r="Y281" s="142"/>
      <c r="Z281" s="142"/>
      <c r="AA281" s="142"/>
    </row>
    <row r="282" spans="8:27" ht="15.75" customHeight="1">
      <c r="H282" s="53"/>
      <c r="Y282" s="142"/>
      <c r="Z282" s="142"/>
      <c r="AA282" s="142"/>
    </row>
    <row r="283" spans="8:27" ht="15.75" customHeight="1">
      <c r="H283" s="53"/>
      <c r="Y283" s="142"/>
      <c r="Z283" s="142"/>
      <c r="AA283" s="142"/>
    </row>
    <row r="284" spans="8:27" ht="15.75" customHeight="1">
      <c r="H284" s="53"/>
      <c r="Y284" s="142"/>
      <c r="Z284" s="142"/>
      <c r="AA284" s="142"/>
    </row>
    <row r="285" spans="8:27" ht="15.75" customHeight="1">
      <c r="H285" s="53"/>
      <c r="Y285" s="142"/>
      <c r="Z285" s="142"/>
      <c r="AA285" s="142"/>
    </row>
    <row r="286" spans="8:27" ht="15.75" customHeight="1">
      <c r="H286" s="53"/>
      <c r="Y286" s="142"/>
      <c r="Z286" s="142"/>
      <c r="AA286" s="142"/>
    </row>
    <row r="287" spans="8:27" ht="15.75" customHeight="1">
      <c r="H287" s="53"/>
      <c r="Y287" s="142"/>
      <c r="Z287" s="142"/>
      <c r="AA287" s="142"/>
    </row>
    <row r="288" spans="8:27" ht="15.75" customHeight="1">
      <c r="H288" s="53"/>
      <c r="Y288" s="142"/>
      <c r="Z288" s="142"/>
      <c r="AA288" s="142"/>
    </row>
    <row r="289" spans="8:27" ht="15.75" customHeight="1">
      <c r="H289" s="53"/>
      <c r="Y289" s="142"/>
      <c r="Z289" s="142"/>
      <c r="AA289" s="142"/>
    </row>
    <row r="290" spans="8:27" ht="15.75" customHeight="1">
      <c r="H290" s="53"/>
      <c r="Y290" s="142"/>
      <c r="Z290" s="142"/>
      <c r="AA290" s="142"/>
    </row>
    <row r="291" spans="8:27" ht="15.75" customHeight="1">
      <c r="H291" s="53"/>
      <c r="Y291" s="142"/>
      <c r="Z291" s="142"/>
      <c r="AA291" s="142"/>
    </row>
    <row r="292" spans="8:27" ht="15.75" customHeight="1">
      <c r="H292" s="53"/>
      <c r="Y292" s="142"/>
      <c r="Z292" s="142"/>
      <c r="AA292" s="142"/>
    </row>
    <row r="293" spans="8:27" ht="15.75" customHeight="1">
      <c r="H293" s="53"/>
      <c r="Y293" s="142"/>
      <c r="Z293" s="142"/>
      <c r="AA293" s="142"/>
    </row>
    <row r="294" spans="8:27" ht="15.75" customHeight="1">
      <c r="H294" s="53"/>
      <c r="Y294" s="142"/>
      <c r="Z294" s="142"/>
      <c r="AA294" s="142"/>
    </row>
    <row r="295" spans="8:27" ht="15.75" customHeight="1">
      <c r="H295" s="53"/>
      <c r="Y295" s="142"/>
      <c r="Z295" s="142"/>
      <c r="AA295" s="142"/>
    </row>
    <row r="296" spans="8:27" ht="15.75" customHeight="1">
      <c r="H296" s="53"/>
      <c r="Y296" s="142"/>
      <c r="Z296" s="142"/>
      <c r="AA296" s="142"/>
    </row>
    <row r="297" spans="8:27" ht="15.75" customHeight="1">
      <c r="H297" s="53"/>
      <c r="Y297" s="142"/>
      <c r="Z297" s="142"/>
      <c r="AA297" s="142"/>
    </row>
    <row r="298" spans="8:27" ht="15.75" customHeight="1">
      <c r="H298" s="53"/>
      <c r="Y298" s="142"/>
      <c r="Z298" s="142"/>
      <c r="AA298" s="142"/>
    </row>
    <row r="299" spans="8:27" ht="15.75" customHeight="1">
      <c r="H299" s="53"/>
      <c r="Y299" s="142"/>
      <c r="Z299" s="142"/>
      <c r="AA299" s="142"/>
    </row>
    <row r="300" spans="8:27" ht="15.75" customHeight="1">
      <c r="H300" s="53"/>
      <c r="Y300" s="142"/>
      <c r="Z300" s="142"/>
      <c r="AA300" s="142"/>
    </row>
    <row r="301" spans="8:27" ht="15.75" customHeight="1">
      <c r="H301" s="53"/>
      <c r="Y301" s="142"/>
      <c r="Z301" s="142"/>
      <c r="AA301" s="142"/>
    </row>
    <row r="302" spans="8:27" ht="15.75" customHeight="1">
      <c r="H302" s="53"/>
      <c r="Y302" s="142"/>
      <c r="Z302" s="142"/>
      <c r="AA302" s="142"/>
    </row>
    <row r="303" spans="8:27" ht="15.75" customHeight="1">
      <c r="H303" s="53"/>
      <c r="Y303" s="142"/>
      <c r="Z303" s="142"/>
      <c r="AA303" s="142"/>
    </row>
    <row r="304" spans="8:27" ht="15.75" customHeight="1">
      <c r="H304" s="53"/>
      <c r="Y304" s="142"/>
      <c r="Z304" s="142"/>
      <c r="AA304" s="142"/>
    </row>
    <row r="305" spans="8:27" ht="15.75" customHeight="1">
      <c r="H305" s="53"/>
      <c r="Y305" s="142"/>
      <c r="Z305" s="142"/>
      <c r="AA305" s="142"/>
    </row>
    <row r="306" spans="8:27" ht="15.75" customHeight="1">
      <c r="H306" s="53"/>
      <c r="Y306" s="142"/>
      <c r="Z306" s="142"/>
      <c r="AA306" s="142"/>
    </row>
    <row r="307" spans="8:27" ht="15.75" customHeight="1">
      <c r="H307" s="53"/>
      <c r="Y307" s="142"/>
      <c r="Z307" s="142"/>
      <c r="AA307" s="142"/>
    </row>
    <row r="308" spans="8:27" ht="15.75" customHeight="1">
      <c r="H308" s="53"/>
      <c r="Y308" s="142"/>
      <c r="Z308" s="142"/>
      <c r="AA308" s="142"/>
    </row>
    <row r="309" spans="8:27" ht="15.75" customHeight="1">
      <c r="H309" s="53"/>
      <c r="Y309" s="142"/>
      <c r="Z309" s="142"/>
      <c r="AA309" s="142"/>
    </row>
    <row r="310" spans="8:27" ht="15.75" customHeight="1">
      <c r="H310" s="53"/>
      <c r="Y310" s="142"/>
      <c r="Z310" s="142"/>
      <c r="AA310" s="142"/>
    </row>
    <row r="311" spans="8:27" ht="15.75" customHeight="1">
      <c r="H311" s="53"/>
      <c r="Y311" s="142"/>
      <c r="Z311" s="142"/>
      <c r="AA311" s="142"/>
    </row>
    <row r="312" spans="8:27" ht="15.75" customHeight="1">
      <c r="H312" s="53"/>
      <c r="Y312" s="142"/>
      <c r="Z312" s="142"/>
      <c r="AA312" s="142"/>
    </row>
    <row r="313" spans="8:27" ht="15.75" customHeight="1">
      <c r="H313" s="53"/>
      <c r="Y313" s="142"/>
      <c r="Z313" s="142"/>
      <c r="AA313" s="142"/>
    </row>
    <row r="314" spans="8:27" ht="15.75" customHeight="1">
      <c r="H314" s="53"/>
      <c r="Y314" s="142"/>
      <c r="Z314" s="142"/>
      <c r="AA314" s="142"/>
    </row>
    <row r="315" spans="8:27" ht="15.75" customHeight="1">
      <c r="H315" s="53"/>
      <c r="Y315" s="142"/>
      <c r="Z315" s="142"/>
      <c r="AA315" s="142"/>
    </row>
    <row r="316" spans="8:27" ht="15.75" customHeight="1">
      <c r="H316" s="53"/>
      <c r="Y316" s="142"/>
      <c r="Z316" s="142"/>
      <c r="AA316" s="142"/>
    </row>
    <row r="317" spans="8:27" ht="15.75" customHeight="1">
      <c r="H317" s="53"/>
      <c r="Y317" s="142"/>
      <c r="Z317" s="142"/>
      <c r="AA317" s="142"/>
    </row>
    <row r="318" spans="8:27" ht="15.75" customHeight="1">
      <c r="H318" s="53"/>
      <c r="Y318" s="142"/>
      <c r="Z318" s="142"/>
      <c r="AA318" s="142"/>
    </row>
    <row r="319" spans="8:27" ht="15.75" customHeight="1">
      <c r="H319" s="53"/>
      <c r="Y319" s="142"/>
      <c r="Z319" s="142"/>
      <c r="AA319" s="142"/>
    </row>
    <row r="320" spans="8:27" ht="15.75" customHeight="1">
      <c r="H320" s="53"/>
      <c r="Y320" s="142"/>
      <c r="Z320" s="142"/>
      <c r="AA320" s="142"/>
    </row>
    <row r="321" spans="8:27" ht="15.75" customHeight="1">
      <c r="H321" s="53"/>
      <c r="Y321" s="142"/>
      <c r="Z321" s="142"/>
      <c r="AA321" s="142"/>
    </row>
    <row r="322" spans="8:27" ht="15.75" customHeight="1">
      <c r="H322" s="53"/>
      <c r="Y322" s="142"/>
      <c r="Z322" s="142"/>
      <c r="AA322" s="142"/>
    </row>
    <row r="323" spans="8:27" ht="15.75" customHeight="1">
      <c r="H323" s="53"/>
      <c r="Y323" s="142"/>
      <c r="Z323" s="142"/>
      <c r="AA323" s="142"/>
    </row>
    <row r="324" spans="8:27" ht="15.75" customHeight="1">
      <c r="H324" s="53"/>
      <c r="Y324" s="142"/>
      <c r="Z324" s="142"/>
      <c r="AA324" s="142"/>
    </row>
    <row r="325" spans="8:27" ht="15.75" customHeight="1">
      <c r="H325" s="53"/>
      <c r="Y325" s="142"/>
      <c r="Z325" s="142"/>
      <c r="AA325" s="142"/>
    </row>
    <row r="326" spans="8:27" ht="15.75" customHeight="1">
      <c r="H326" s="53"/>
      <c r="Y326" s="142"/>
      <c r="Z326" s="142"/>
      <c r="AA326" s="142"/>
    </row>
    <row r="327" spans="8:27" ht="15.75" customHeight="1">
      <c r="H327" s="53"/>
      <c r="Y327" s="142"/>
      <c r="Z327" s="142"/>
      <c r="AA327" s="142"/>
    </row>
    <row r="328" spans="8:27" ht="15.75" customHeight="1">
      <c r="H328" s="53"/>
      <c r="Y328" s="142"/>
      <c r="Z328" s="142"/>
      <c r="AA328" s="142"/>
    </row>
    <row r="329" spans="8:27" ht="15.75" customHeight="1">
      <c r="H329" s="53"/>
      <c r="Y329" s="142"/>
      <c r="Z329" s="142"/>
      <c r="AA329" s="142"/>
    </row>
    <row r="330" spans="8:27" ht="15.75" customHeight="1">
      <c r="H330" s="53"/>
      <c r="Y330" s="142"/>
      <c r="Z330" s="142"/>
      <c r="AA330" s="142"/>
    </row>
    <row r="331" spans="8:27" ht="15.75" customHeight="1">
      <c r="H331" s="53"/>
      <c r="Y331" s="142"/>
      <c r="Z331" s="142"/>
      <c r="AA331" s="142"/>
    </row>
    <row r="332" spans="8:27" ht="15.75" customHeight="1">
      <c r="H332" s="53"/>
      <c r="Y332" s="142"/>
      <c r="Z332" s="142"/>
      <c r="AA332" s="142"/>
    </row>
    <row r="333" spans="8:27" ht="15.75" customHeight="1">
      <c r="H333" s="53"/>
      <c r="Y333" s="142"/>
      <c r="Z333" s="142"/>
      <c r="AA333" s="142"/>
    </row>
    <row r="334" spans="8:27" ht="15.75" customHeight="1">
      <c r="H334" s="53"/>
      <c r="Y334" s="142"/>
      <c r="Z334" s="142"/>
      <c r="AA334" s="142"/>
    </row>
    <row r="335" spans="8:27" ht="15.75" customHeight="1">
      <c r="H335" s="53"/>
      <c r="Y335" s="142"/>
      <c r="Z335" s="142"/>
      <c r="AA335" s="142"/>
    </row>
    <row r="336" spans="8:27" ht="15.75" customHeight="1">
      <c r="H336" s="53"/>
      <c r="Y336" s="142"/>
      <c r="Z336" s="142"/>
      <c r="AA336" s="142"/>
    </row>
    <row r="337" spans="8:27" ht="15.75" customHeight="1">
      <c r="H337" s="53"/>
      <c r="Y337" s="142"/>
      <c r="Z337" s="142"/>
      <c r="AA337" s="142"/>
    </row>
    <row r="338" spans="8:27" ht="15.75" customHeight="1">
      <c r="H338" s="53"/>
      <c r="Y338" s="142"/>
      <c r="Z338" s="142"/>
      <c r="AA338" s="142"/>
    </row>
    <row r="339" spans="8:27" ht="15.75" customHeight="1">
      <c r="H339" s="53"/>
      <c r="Y339" s="142"/>
      <c r="Z339" s="142"/>
      <c r="AA339" s="142"/>
    </row>
    <row r="340" spans="8:27" ht="15.75" customHeight="1">
      <c r="H340" s="53"/>
      <c r="Y340" s="142"/>
      <c r="Z340" s="142"/>
      <c r="AA340" s="142"/>
    </row>
    <row r="341" spans="8:27" ht="15.75" customHeight="1">
      <c r="H341" s="53"/>
      <c r="Y341" s="142"/>
      <c r="Z341" s="142"/>
      <c r="AA341" s="142"/>
    </row>
    <row r="342" spans="8:27" ht="15.75" customHeight="1">
      <c r="H342" s="53"/>
      <c r="Y342" s="142"/>
      <c r="Z342" s="142"/>
      <c r="AA342" s="142"/>
    </row>
    <row r="343" spans="8:27" ht="15.75" customHeight="1">
      <c r="H343" s="53"/>
      <c r="Y343" s="142"/>
      <c r="Z343" s="142"/>
      <c r="AA343" s="142"/>
    </row>
    <row r="344" spans="8:27" ht="15.75" customHeight="1">
      <c r="H344" s="53"/>
      <c r="Y344" s="142"/>
      <c r="Z344" s="142"/>
      <c r="AA344" s="142"/>
    </row>
    <row r="345" spans="8:27" ht="15.75" customHeight="1">
      <c r="H345" s="53"/>
      <c r="Y345" s="142"/>
      <c r="Z345" s="142"/>
      <c r="AA345" s="142"/>
    </row>
    <row r="346" spans="8:27" ht="15.75" customHeight="1">
      <c r="H346" s="53"/>
      <c r="Y346" s="142"/>
      <c r="Z346" s="142"/>
      <c r="AA346" s="142"/>
    </row>
    <row r="347" spans="8:27" ht="15.75" customHeight="1">
      <c r="H347" s="53"/>
      <c r="Y347" s="142"/>
      <c r="Z347" s="142"/>
      <c r="AA347" s="142"/>
    </row>
    <row r="348" spans="8:27" ht="15.75" customHeight="1">
      <c r="H348" s="53"/>
      <c r="Y348" s="142"/>
      <c r="Z348" s="142"/>
      <c r="AA348" s="142"/>
    </row>
    <row r="349" spans="8:27" ht="15.75" customHeight="1">
      <c r="H349" s="53"/>
      <c r="Y349" s="142"/>
      <c r="Z349" s="142"/>
      <c r="AA349" s="142"/>
    </row>
    <row r="350" spans="8:27" ht="15.75" customHeight="1">
      <c r="H350" s="53"/>
      <c r="Y350" s="142"/>
      <c r="Z350" s="142"/>
      <c r="AA350" s="142"/>
    </row>
    <row r="351" spans="8:27" ht="15.75" customHeight="1">
      <c r="H351" s="53"/>
      <c r="Y351" s="142"/>
      <c r="Z351" s="142"/>
      <c r="AA351" s="142"/>
    </row>
    <row r="352" spans="8:27" ht="15.75" customHeight="1">
      <c r="H352" s="53"/>
      <c r="Y352" s="142"/>
      <c r="Z352" s="142"/>
      <c r="AA352" s="142"/>
    </row>
    <row r="353" spans="8:27" ht="15.75" customHeight="1">
      <c r="H353" s="53"/>
      <c r="Y353" s="142"/>
      <c r="Z353" s="142"/>
      <c r="AA353" s="142"/>
    </row>
    <row r="354" spans="8:27" ht="15.75" customHeight="1">
      <c r="H354" s="53"/>
      <c r="Y354" s="142"/>
      <c r="Z354" s="142"/>
      <c r="AA354" s="142"/>
    </row>
    <row r="355" spans="8:27" ht="15.75" customHeight="1">
      <c r="H355" s="53"/>
      <c r="Y355" s="142"/>
      <c r="Z355" s="142"/>
      <c r="AA355" s="142"/>
    </row>
    <row r="356" spans="8:27" ht="15.75" customHeight="1">
      <c r="H356" s="53"/>
      <c r="Y356" s="142"/>
      <c r="Z356" s="142"/>
      <c r="AA356" s="142"/>
    </row>
    <row r="357" spans="8:27" ht="15.75" customHeight="1">
      <c r="H357" s="53"/>
      <c r="Y357" s="142"/>
      <c r="Z357" s="142"/>
      <c r="AA357" s="142"/>
    </row>
    <row r="358" spans="8:27" ht="15.75" customHeight="1">
      <c r="H358" s="53"/>
      <c r="Y358" s="142"/>
      <c r="Z358" s="142"/>
      <c r="AA358" s="142"/>
    </row>
    <row r="359" spans="8:27" ht="15.75" customHeight="1">
      <c r="H359" s="53"/>
      <c r="Y359" s="142"/>
      <c r="Z359" s="142"/>
      <c r="AA359" s="142"/>
    </row>
    <row r="360" spans="8:27" ht="15.75" customHeight="1">
      <c r="H360" s="53"/>
      <c r="Y360" s="142"/>
      <c r="Z360" s="142"/>
      <c r="AA360" s="142"/>
    </row>
    <row r="361" spans="8:27" ht="15.75" customHeight="1">
      <c r="H361" s="53"/>
      <c r="Y361" s="142"/>
      <c r="Z361" s="142"/>
      <c r="AA361" s="142"/>
    </row>
    <row r="362" spans="8:27" ht="15.75" customHeight="1">
      <c r="H362" s="53"/>
      <c r="Y362" s="142"/>
      <c r="Z362" s="142"/>
      <c r="AA362" s="142"/>
    </row>
    <row r="363" spans="8:27" ht="15.75" customHeight="1">
      <c r="H363" s="53"/>
      <c r="Y363" s="142"/>
      <c r="Z363" s="142"/>
      <c r="AA363" s="142"/>
    </row>
    <row r="364" spans="8:27" ht="15.75" customHeight="1">
      <c r="H364" s="53"/>
      <c r="Y364" s="142"/>
      <c r="Z364" s="142"/>
      <c r="AA364" s="142"/>
    </row>
    <row r="365" spans="8:27" ht="15.75" customHeight="1">
      <c r="H365" s="53"/>
      <c r="Y365" s="142"/>
      <c r="Z365" s="142"/>
      <c r="AA365" s="142"/>
    </row>
    <row r="366" spans="8:27" ht="15.75" customHeight="1">
      <c r="H366" s="53"/>
      <c r="Y366" s="142"/>
      <c r="Z366" s="142"/>
      <c r="AA366" s="142"/>
    </row>
    <row r="367" spans="8:27" ht="15.75" customHeight="1">
      <c r="H367" s="53"/>
      <c r="Y367" s="142"/>
      <c r="Z367" s="142"/>
      <c r="AA367" s="142"/>
    </row>
    <row r="368" spans="8:27" ht="15.75" customHeight="1">
      <c r="H368" s="53"/>
      <c r="Y368" s="142"/>
      <c r="Z368" s="142"/>
      <c r="AA368" s="142"/>
    </row>
    <row r="369" spans="8:27" ht="15.75" customHeight="1">
      <c r="H369" s="53"/>
      <c r="Y369" s="142"/>
      <c r="Z369" s="142"/>
      <c r="AA369" s="142"/>
    </row>
    <row r="370" spans="8:27" ht="15.75" customHeight="1">
      <c r="H370" s="53"/>
      <c r="Y370" s="142"/>
      <c r="Z370" s="142"/>
      <c r="AA370" s="142"/>
    </row>
    <row r="371" spans="8:27" ht="15.75" customHeight="1">
      <c r="H371" s="53"/>
      <c r="Y371" s="142"/>
      <c r="Z371" s="142"/>
      <c r="AA371" s="142"/>
    </row>
    <row r="372" spans="8:27" ht="15.75" customHeight="1">
      <c r="H372" s="53"/>
      <c r="Y372" s="142"/>
      <c r="Z372" s="142"/>
      <c r="AA372" s="142"/>
    </row>
    <row r="373" spans="8:27" ht="15.75" customHeight="1">
      <c r="H373" s="53"/>
      <c r="Y373" s="142"/>
      <c r="Z373" s="142"/>
      <c r="AA373" s="142"/>
    </row>
    <row r="374" spans="8:27" ht="15.75" customHeight="1">
      <c r="H374" s="53"/>
      <c r="Y374" s="142"/>
      <c r="Z374" s="142"/>
      <c r="AA374" s="142"/>
    </row>
    <row r="375" spans="8:27" ht="15.75" customHeight="1">
      <c r="H375" s="53"/>
      <c r="Y375" s="142"/>
      <c r="Z375" s="142"/>
      <c r="AA375" s="142"/>
    </row>
    <row r="376" spans="8:27" ht="15.75" customHeight="1">
      <c r="H376" s="53"/>
      <c r="Y376" s="142"/>
      <c r="Z376" s="142"/>
      <c r="AA376" s="142"/>
    </row>
    <row r="377" spans="8:27" ht="15.75" customHeight="1">
      <c r="H377" s="53"/>
      <c r="Y377" s="142"/>
      <c r="Z377" s="142"/>
      <c r="AA377" s="142"/>
    </row>
    <row r="378" spans="8:27" ht="15.75" customHeight="1">
      <c r="H378" s="53"/>
      <c r="Y378" s="142"/>
      <c r="Z378" s="142"/>
      <c r="AA378" s="142"/>
    </row>
    <row r="379" spans="8:27" ht="15.75" customHeight="1">
      <c r="H379" s="53"/>
      <c r="Y379" s="142"/>
      <c r="Z379" s="142"/>
      <c r="AA379" s="142"/>
    </row>
    <row r="380" spans="8:27" ht="15.75" customHeight="1">
      <c r="H380" s="53"/>
      <c r="Y380" s="142"/>
      <c r="Z380" s="142"/>
      <c r="AA380" s="142"/>
    </row>
    <row r="381" spans="8:27" ht="15.75" customHeight="1">
      <c r="H381" s="53"/>
      <c r="Y381" s="142"/>
      <c r="Z381" s="142"/>
      <c r="AA381" s="142"/>
    </row>
    <row r="382" spans="8:27" ht="15.75" customHeight="1">
      <c r="H382" s="53"/>
      <c r="Y382" s="142"/>
      <c r="Z382" s="142"/>
      <c r="AA382" s="142"/>
    </row>
    <row r="383" spans="8:27" ht="15.75" customHeight="1">
      <c r="H383" s="53"/>
      <c r="Y383" s="142"/>
      <c r="Z383" s="142"/>
      <c r="AA383" s="142"/>
    </row>
    <row r="384" spans="8:27" ht="15.75" customHeight="1">
      <c r="H384" s="53"/>
      <c r="Y384" s="142"/>
      <c r="Z384" s="142"/>
      <c r="AA384" s="142"/>
    </row>
    <row r="385" spans="8:27" ht="15.75" customHeight="1">
      <c r="H385" s="53"/>
      <c r="Y385" s="142"/>
      <c r="Z385" s="142"/>
      <c r="AA385" s="142"/>
    </row>
    <row r="386" spans="8:27" ht="15.75" customHeight="1">
      <c r="H386" s="53"/>
      <c r="Y386" s="142"/>
      <c r="Z386" s="142"/>
      <c r="AA386" s="142"/>
    </row>
    <row r="387" spans="8:27" ht="15.75" customHeight="1">
      <c r="H387" s="53"/>
      <c r="Y387" s="142"/>
      <c r="Z387" s="142"/>
      <c r="AA387" s="142"/>
    </row>
    <row r="388" spans="8:27" ht="15.75" customHeight="1">
      <c r="H388" s="53"/>
      <c r="Y388" s="142"/>
      <c r="Z388" s="142"/>
      <c r="AA388" s="142"/>
    </row>
    <row r="389" spans="8:27" ht="15.75" customHeight="1">
      <c r="H389" s="53"/>
      <c r="Y389" s="142"/>
      <c r="Z389" s="142"/>
      <c r="AA389" s="142"/>
    </row>
    <row r="390" spans="8:27" ht="15.75" customHeight="1">
      <c r="H390" s="53"/>
      <c r="Y390" s="142"/>
      <c r="Z390" s="142"/>
      <c r="AA390" s="142"/>
    </row>
    <row r="391" spans="8:27" ht="15.75" customHeight="1">
      <c r="H391" s="53"/>
      <c r="Y391" s="142"/>
      <c r="Z391" s="142"/>
      <c r="AA391" s="142"/>
    </row>
    <row r="392" spans="8:27" ht="15.75" customHeight="1">
      <c r="H392" s="53"/>
      <c r="Y392" s="142"/>
      <c r="Z392" s="142"/>
      <c r="AA392" s="142"/>
    </row>
    <row r="393" spans="8:27" ht="15.75" customHeight="1">
      <c r="H393" s="53"/>
      <c r="Y393" s="142"/>
      <c r="Z393" s="142"/>
      <c r="AA393" s="142"/>
    </row>
    <row r="394" spans="8:27" ht="15.75" customHeight="1">
      <c r="H394" s="53"/>
      <c r="Y394" s="142"/>
      <c r="Z394" s="142"/>
      <c r="AA394" s="142"/>
    </row>
    <row r="395" spans="8:27" ht="15.75" customHeight="1">
      <c r="H395" s="53"/>
      <c r="Y395" s="142"/>
      <c r="Z395" s="142"/>
      <c r="AA395" s="142"/>
    </row>
    <row r="396" spans="8:27" ht="15.75" customHeight="1">
      <c r="H396" s="53"/>
      <c r="Y396" s="142"/>
      <c r="Z396" s="142"/>
      <c r="AA396" s="142"/>
    </row>
    <row r="397" spans="8:27" ht="15.75" customHeight="1">
      <c r="H397" s="53"/>
      <c r="Y397" s="142"/>
      <c r="Z397" s="142"/>
      <c r="AA397" s="142"/>
    </row>
    <row r="398" spans="8:27" ht="15.75" customHeight="1">
      <c r="H398" s="53"/>
      <c r="Y398" s="142"/>
      <c r="Z398" s="142"/>
      <c r="AA398" s="142"/>
    </row>
    <row r="399" spans="8:27" ht="15.75" customHeight="1">
      <c r="H399" s="53"/>
      <c r="Y399" s="142"/>
      <c r="Z399" s="142"/>
      <c r="AA399" s="142"/>
    </row>
    <row r="400" spans="8:27" ht="15.75" customHeight="1">
      <c r="H400" s="53"/>
      <c r="Y400" s="142"/>
      <c r="Z400" s="142"/>
      <c r="AA400" s="142"/>
    </row>
    <row r="401" spans="8:27" ht="15.75" customHeight="1">
      <c r="H401" s="53"/>
      <c r="Y401" s="142"/>
      <c r="Z401" s="142"/>
      <c r="AA401" s="142"/>
    </row>
    <row r="402" spans="8:27" ht="15.75" customHeight="1">
      <c r="H402" s="53"/>
      <c r="Y402" s="142"/>
      <c r="Z402" s="142"/>
      <c r="AA402" s="142"/>
    </row>
    <row r="403" spans="8:27" ht="15.75" customHeight="1">
      <c r="H403" s="53"/>
      <c r="Y403" s="142"/>
      <c r="Z403" s="142"/>
      <c r="AA403" s="142"/>
    </row>
    <row r="404" spans="8:27" ht="15.75" customHeight="1">
      <c r="H404" s="53"/>
      <c r="Y404" s="142"/>
      <c r="Z404" s="142"/>
      <c r="AA404" s="142"/>
    </row>
    <row r="405" spans="8:27" ht="15.75" customHeight="1">
      <c r="H405" s="53"/>
      <c r="Y405" s="142"/>
      <c r="Z405" s="142"/>
      <c r="AA405" s="142"/>
    </row>
    <row r="406" spans="8:27" ht="15.75" customHeight="1">
      <c r="H406" s="53"/>
      <c r="Y406" s="142"/>
      <c r="Z406" s="142"/>
      <c r="AA406" s="142"/>
    </row>
    <row r="407" spans="8:27" ht="15.75" customHeight="1">
      <c r="H407" s="53"/>
      <c r="Y407" s="142"/>
      <c r="Z407" s="142"/>
      <c r="AA407" s="142"/>
    </row>
    <row r="408" spans="8:27" ht="15.75" customHeight="1">
      <c r="H408" s="53"/>
      <c r="Y408" s="142"/>
      <c r="Z408" s="142"/>
      <c r="AA408" s="142"/>
    </row>
    <row r="409" spans="8:27" ht="15.75" customHeight="1">
      <c r="H409" s="53"/>
      <c r="Y409" s="142"/>
      <c r="Z409" s="142"/>
      <c r="AA409" s="142"/>
    </row>
    <row r="410" spans="8:27" ht="15.75" customHeight="1">
      <c r="H410" s="53"/>
      <c r="Y410" s="142"/>
      <c r="Z410" s="142"/>
      <c r="AA410" s="142"/>
    </row>
    <row r="411" spans="8:27" ht="15.75" customHeight="1">
      <c r="H411" s="53"/>
      <c r="Y411" s="142"/>
      <c r="Z411" s="142"/>
      <c r="AA411" s="142"/>
    </row>
    <row r="412" spans="8:27" ht="15.75" customHeight="1">
      <c r="H412" s="53"/>
      <c r="Y412" s="142"/>
      <c r="Z412" s="142"/>
      <c r="AA412" s="142"/>
    </row>
    <row r="413" spans="8:27" ht="15.75" customHeight="1">
      <c r="H413" s="53"/>
      <c r="Y413" s="142"/>
      <c r="Z413" s="142"/>
      <c r="AA413" s="142"/>
    </row>
    <row r="414" spans="8:27" ht="15.75" customHeight="1">
      <c r="H414" s="53"/>
      <c r="Y414" s="142"/>
      <c r="Z414" s="142"/>
      <c r="AA414" s="142"/>
    </row>
    <row r="415" spans="8:27" ht="15.75" customHeight="1">
      <c r="H415" s="53"/>
      <c r="Y415" s="142"/>
      <c r="Z415" s="142"/>
      <c r="AA415" s="142"/>
    </row>
    <row r="416" spans="8:27" ht="15.75" customHeight="1">
      <c r="H416" s="53"/>
      <c r="Y416" s="142"/>
      <c r="Z416" s="142"/>
      <c r="AA416" s="142"/>
    </row>
    <row r="417" spans="8:27" ht="15.75" customHeight="1">
      <c r="H417" s="53"/>
      <c r="Y417" s="142"/>
      <c r="Z417" s="142"/>
      <c r="AA417" s="142"/>
    </row>
    <row r="418" spans="8:27" ht="15.75" customHeight="1">
      <c r="H418" s="53"/>
      <c r="Y418" s="142"/>
      <c r="Z418" s="142"/>
      <c r="AA418" s="142"/>
    </row>
    <row r="419" spans="8:27" ht="15.75" customHeight="1">
      <c r="H419" s="53"/>
      <c r="Y419" s="142"/>
      <c r="Z419" s="142"/>
      <c r="AA419" s="142"/>
    </row>
    <row r="420" spans="8:27" ht="15.75" customHeight="1">
      <c r="H420" s="53"/>
      <c r="Y420" s="142"/>
      <c r="Z420" s="142"/>
      <c r="AA420" s="142"/>
    </row>
    <row r="421" spans="8:27" ht="15.75" customHeight="1">
      <c r="H421" s="53"/>
      <c r="Y421" s="142"/>
      <c r="Z421" s="142"/>
      <c r="AA421" s="142"/>
    </row>
    <row r="422" spans="8:27" ht="15.75" customHeight="1">
      <c r="H422" s="53"/>
      <c r="Y422" s="142"/>
      <c r="Z422" s="142"/>
      <c r="AA422" s="142"/>
    </row>
    <row r="423" spans="8:27" ht="15.75" customHeight="1">
      <c r="H423" s="53"/>
      <c r="Y423" s="142"/>
      <c r="Z423" s="142"/>
      <c r="AA423" s="142"/>
    </row>
    <row r="424" spans="8:27" ht="15.75" customHeight="1">
      <c r="H424" s="53"/>
      <c r="Y424" s="142"/>
      <c r="Z424" s="142"/>
      <c r="AA424" s="142"/>
    </row>
    <row r="425" spans="8:27" ht="15.75" customHeight="1">
      <c r="H425" s="53"/>
      <c r="Y425" s="142"/>
      <c r="Z425" s="142"/>
      <c r="AA425" s="142"/>
    </row>
    <row r="426" spans="8:27" ht="15.75" customHeight="1">
      <c r="H426" s="53"/>
      <c r="Y426" s="142"/>
      <c r="Z426" s="142"/>
      <c r="AA426" s="142"/>
    </row>
    <row r="427" spans="8:27" ht="15.75" customHeight="1">
      <c r="H427" s="53"/>
      <c r="Y427" s="142"/>
      <c r="Z427" s="142"/>
      <c r="AA427" s="142"/>
    </row>
    <row r="428" spans="8:27" ht="15.75" customHeight="1">
      <c r="H428" s="53"/>
      <c r="Y428" s="142"/>
      <c r="Z428" s="142"/>
      <c r="AA428" s="142"/>
    </row>
    <row r="429" spans="8:27" ht="15.75" customHeight="1">
      <c r="H429" s="53"/>
      <c r="Y429" s="142"/>
      <c r="Z429" s="142"/>
      <c r="AA429" s="142"/>
    </row>
    <row r="430" spans="8:27" ht="15.75" customHeight="1">
      <c r="H430" s="53"/>
      <c r="Y430" s="142"/>
      <c r="Z430" s="142"/>
      <c r="AA430" s="142"/>
    </row>
    <row r="431" spans="8:27" ht="15.75" customHeight="1">
      <c r="H431" s="53"/>
      <c r="Y431" s="142"/>
      <c r="Z431" s="142"/>
      <c r="AA431" s="142"/>
    </row>
    <row r="432" spans="8:27" ht="15.75" customHeight="1">
      <c r="H432" s="53"/>
      <c r="Y432" s="142"/>
      <c r="Z432" s="142"/>
      <c r="AA432" s="142"/>
    </row>
    <row r="433" spans="8:27" ht="15.75" customHeight="1">
      <c r="H433" s="53"/>
      <c r="Y433" s="142"/>
      <c r="Z433" s="142"/>
      <c r="AA433" s="142"/>
    </row>
    <row r="434" spans="8:27" ht="15.75" customHeight="1">
      <c r="H434" s="53"/>
      <c r="Y434" s="142"/>
      <c r="Z434" s="142"/>
      <c r="AA434" s="142"/>
    </row>
    <row r="435" spans="8:27" ht="15.75" customHeight="1">
      <c r="H435" s="53"/>
      <c r="Y435" s="142"/>
      <c r="Z435" s="142"/>
      <c r="AA435" s="142"/>
    </row>
    <row r="436" spans="8:27" ht="15.75" customHeight="1">
      <c r="H436" s="53"/>
      <c r="Y436" s="142"/>
      <c r="Z436" s="142"/>
      <c r="AA436" s="142"/>
    </row>
    <row r="437" spans="8:27" ht="15.75" customHeight="1">
      <c r="H437" s="53"/>
      <c r="Y437" s="142"/>
      <c r="Z437" s="142"/>
      <c r="AA437" s="142"/>
    </row>
    <row r="438" spans="8:27" ht="15.75" customHeight="1">
      <c r="H438" s="53"/>
      <c r="Y438" s="142"/>
      <c r="Z438" s="142"/>
      <c r="AA438" s="142"/>
    </row>
    <row r="439" spans="8:27" ht="15.75" customHeight="1">
      <c r="H439" s="53"/>
      <c r="Y439" s="142"/>
      <c r="Z439" s="142"/>
      <c r="AA439" s="142"/>
    </row>
    <row r="440" spans="8:27" ht="15.75" customHeight="1">
      <c r="H440" s="53"/>
      <c r="Y440" s="142"/>
      <c r="Z440" s="142"/>
      <c r="AA440" s="142"/>
    </row>
    <row r="441" spans="8:27" ht="15.75" customHeight="1">
      <c r="H441" s="53"/>
      <c r="Y441" s="142"/>
      <c r="Z441" s="142"/>
      <c r="AA441" s="142"/>
    </row>
    <row r="442" spans="8:27" ht="15.75" customHeight="1">
      <c r="H442" s="53"/>
      <c r="Y442" s="142"/>
      <c r="Z442" s="142"/>
      <c r="AA442" s="142"/>
    </row>
    <row r="443" spans="8:27" ht="15.75" customHeight="1">
      <c r="H443" s="53"/>
      <c r="Y443" s="142"/>
      <c r="Z443" s="142"/>
      <c r="AA443" s="142"/>
    </row>
    <row r="444" spans="8:27" ht="15.75" customHeight="1">
      <c r="H444" s="53"/>
      <c r="Y444" s="142"/>
      <c r="Z444" s="142"/>
      <c r="AA444" s="142"/>
    </row>
    <row r="445" spans="8:27" ht="15.75" customHeight="1">
      <c r="H445" s="53"/>
      <c r="Y445" s="142"/>
      <c r="Z445" s="142"/>
      <c r="AA445" s="142"/>
    </row>
    <row r="446" spans="8:27" ht="15.75" customHeight="1">
      <c r="H446" s="53"/>
      <c r="Y446" s="142"/>
      <c r="Z446" s="142"/>
      <c r="AA446" s="142"/>
    </row>
    <row r="447" spans="8:27" ht="15.75" customHeight="1">
      <c r="H447" s="53"/>
      <c r="Y447" s="142"/>
      <c r="Z447" s="142"/>
      <c r="AA447" s="142"/>
    </row>
    <row r="448" spans="8:27" ht="15.75" customHeight="1">
      <c r="H448" s="53"/>
      <c r="Y448" s="142"/>
      <c r="Z448" s="142"/>
      <c r="AA448" s="142"/>
    </row>
    <row r="449" spans="8:27" ht="15.75" customHeight="1">
      <c r="H449" s="53"/>
      <c r="Y449" s="142"/>
      <c r="Z449" s="142"/>
      <c r="AA449" s="142"/>
    </row>
    <row r="450" spans="8:27" ht="15.75" customHeight="1">
      <c r="H450" s="53"/>
      <c r="Y450" s="142"/>
      <c r="Z450" s="142"/>
      <c r="AA450" s="142"/>
    </row>
    <row r="451" spans="8:27" ht="15.75" customHeight="1">
      <c r="H451" s="53"/>
      <c r="Y451" s="142"/>
      <c r="Z451" s="142"/>
      <c r="AA451" s="142"/>
    </row>
    <row r="452" spans="8:27" ht="15.75" customHeight="1">
      <c r="H452" s="53"/>
      <c r="Y452" s="142"/>
      <c r="Z452" s="142"/>
      <c r="AA452" s="142"/>
    </row>
    <row r="453" spans="8:27" ht="15.75" customHeight="1">
      <c r="H453" s="53"/>
      <c r="Y453" s="142"/>
      <c r="Z453" s="142"/>
      <c r="AA453" s="142"/>
    </row>
    <row r="454" spans="8:27" ht="15.75" customHeight="1">
      <c r="H454" s="53"/>
      <c r="Y454" s="142"/>
      <c r="Z454" s="142"/>
      <c r="AA454" s="142"/>
    </row>
    <row r="455" spans="8:27" ht="15.75" customHeight="1">
      <c r="H455" s="53"/>
      <c r="Y455" s="142"/>
      <c r="Z455" s="142"/>
      <c r="AA455" s="142"/>
    </row>
    <row r="456" spans="8:27" ht="15.75" customHeight="1">
      <c r="H456" s="53"/>
      <c r="Y456" s="142"/>
      <c r="Z456" s="142"/>
      <c r="AA456" s="142"/>
    </row>
    <row r="457" spans="8:27" ht="15.75" customHeight="1">
      <c r="H457" s="53"/>
      <c r="Y457" s="142"/>
      <c r="Z457" s="142"/>
      <c r="AA457" s="142"/>
    </row>
    <row r="458" spans="8:27" ht="15.75" customHeight="1">
      <c r="H458" s="53"/>
      <c r="Y458" s="142"/>
      <c r="Z458" s="142"/>
      <c r="AA458" s="142"/>
    </row>
    <row r="459" spans="8:27" ht="15.75" customHeight="1">
      <c r="H459" s="53"/>
      <c r="Y459" s="142"/>
      <c r="Z459" s="142"/>
      <c r="AA459" s="142"/>
    </row>
    <row r="460" spans="8:27" ht="15.75" customHeight="1">
      <c r="H460" s="53"/>
      <c r="Y460" s="142"/>
      <c r="Z460" s="142"/>
      <c r="AA460" s="142"/>
    </row>
    <row r="461" spans="8:27" ht="15.75" customHeight="1">
      <c r="H461" s="53"/>
      <c r="Y461" s="142"/>
      <c r="Z461" s="142"/>
      <c r="AA461" s="142"/>
    </row>
    <row r="462" spans="8:27" ht="15.75" customHeight="1">
      <c r="H462" s="53"/>
      <c r="Y462" s="142"/>
      <c r="Z462" s="142"/>
      <c r="AA462" s="142"/>
    </row>
    <row r="463" spans="8:27" ht="15.75" customHeight="1">
      <c r="H463" s="53"/>
      <c r="Y463" s="142"/>
      <c r="Z463" s="142"/>
      <c r="AA463" s="142"/>
    </row>
    <row r="464" spans="8:27" ht="15.75" customHeight="1">
      <c r="H464" s="53"/>
      <c r="Y464" s="142"/>
      <c r="Z464" s="142"/>
      <c r="AA464" s="142"/>
    </row>
    <row r="465" spans="8:27" ht="15.75" customHeight="1">
      <c r="H465" s="53"/>
      <c r="Y465" s="142"/>
      <c r="Z465" s="142"/>
      <c r="AA465" s="142"/>
    </row>
    <row r="466" spans="8:27" ht="15.75" customHeight="1">
      <c r="H466" s="53"/>
      <c r="Y466" s="142"/>
      <c r="Z466" s="142"/>
      <c r="AA466" s="142"/>
    </row>
    <row r="467" spans="8:27" ht="15.75" customHeight="1">
      <c r="H467" s="53"/>
      <c r="Y467" s="142"/>
      <c r="Z467" s="142"/>
      <c r="AA467" s="142"/>
    </row>
    <row r="468" spans="8:27" ht="15.75" customHeight="1">
      <c r="H468" s="53"/>
      <c r="Y468" s="142"/>
      <c r="Z468" s="142"/>
      <c r="AA468" s="142"/>
    </row>
    <row r="469" spans="8:27" ht="15.75" customHeight="1">
      <c r="H469" s="53"/>
      <c r="Y469" s="142"/>
      <c r="Z469" s="142"/>
      <c r="AA469" s="142"/>
    </row>
    <row r="470" spans="8:27" ht="15.75" customHeight="1">
      <c r="H470" s="53"/>
      <c r="Y470" s="142"/>
      <c r="Z470" s="142"/>
      <c r="AA470" s="142"/>
    </row>
    <row r="471" spans="8:27" ht="15.75" customHeight="1">
      <c r="H471" s="53"/>
      <c r="Y471" s="142"/>
      <c r="Z471" s="142"/>
      <c r="AA471" s="142"/>
    </row>
    <row r="472" spans="8:27" ht="15.75" customHeight="1">
      <c r="H472" s="53"/>
      <c r="Y472" s="142"/>
      <c r="Z472" s="142"/>
      <c r="AA472" s="142"/>
    </row>
    <row r="473" spans="8:27" ht="15.75" customHeight="1">
      <c r="H473" s="53"/>
      <c r="Y473" s="142"/>
      <c r="Z473" s="142"/>
      <c r="AA473" s="142"/>
    </row>
    <row r="474" spans="8:27" ht="15.75" customHeight="1">
      <c r="H474" s="53"/>
      <c r="Y474" s="142"/>
      <c r="Z474" s="142"/>
      <c r="AA474" s="142"/>
    </row>
    <row r="475" spans="8:27" ht="15.75" customHeight="1">
      <c r="H475" s="53"/>
      <c r="Y475" s="142"/>
      <c r="Z475" s="142"/>
      <c r="AA475" s="142"/>
    </row>
    <row r="476" spans="8:27" ht="15.75" customHeight="1">
      <c r="H476" s="53"/>
      <c r="Y476" s="142"/>
      <c r="Z476" s="142"/>
      <c r="AA476" s="142"/>
    </row>
    <row r="477" spans="8:27" ht="15.75" customHeight="1">
      <c r="H477" s="53"/>
      <c r="Y477" s="142"/>
      <c r="Z477" s="142"/>
      <c r="AA477" s="142"/>
    </row>
    <row r="478" spans="8:27" ht="15.75" customHeight="1">
      <c r="H478" s="53"/>
      <c r="Y478" s="142"/>
      <c r="Z478" s="142"/>
      <c r="AA478" s="142"/>
    </row>
    <row r="479" spans="8:27" ht="15.75" customHeight="1">
      <c r="H479" s="53"/>
      <c r="Y479" s="142"/>
      <c r="Z479" s="142"/>
      <c r="AA479" s="142"/>
    </row>
    <row r="480" spans="8:27" ht="15.75" customHeight="1">
      <c r="H480" s="53"/>
      <c r="Y480" s="142"/>
      <c r="Z480" s="142"/>
      <c r="AA480" s="142"/>
    </row>
    <row r="481" spans="8:27" ht="15.75" customHeight="1">
      <c r="H481" s="53"/>
      <c r="Y481" s="142"/>
      <c r="Z481" s="142"/>
      <c r="AA481" s="142"/>
    </row>
    <row r="482" spans="8:27" ht="15.75" customHeight="1">
      <c r="H482" s="53"/>
      <c r="Y482" s="142"/>
      <c r="Z482" s="142"/>
      <c r="AA482" s="142"/>
    </row>
    <row r="483" spans="8:27" ht="15.75" customHeight="1">
      <c r="H483" s="53"/>
      <c r="Y483" s="142"/>
      <c r="Z483" s="142"/>
      <c r="AA483" s="142"/>
    </row>
    <row r="484" spans="8:27" ht="15.75" customHeight="1">
      <c r="H484" s="53"/>
      <c r="Y484" s="142"/>
      <c r="Z484" s="142"/>
      <c r="AA484" s="142"/>
    </row>
    <row r="485" spans="8:27" ht="15.75" customHeight="1">
      <c r="H485" s="53"/>
      <c r="Y485" s="142"/>
      <c r="Z485" s="142"/>
      <c r="AA485" s="142"/>
    </row>
    <row r="486" spans="8:27" ht="15.75" customHeight="1">
      <c r="H486" s="53"/>
      <c r="Y486" s="142"/>
      <c r="Z486" s="142"/>
      <c r="AA486" s="142"/>
    </row>
    <row r="487" spans="8:27" ht="15.75" customHeight="1">
      <c r="H487" s="53"/>
      <c r="Y487" s="142"/>
      <c r="Z487" s="142"/>
      <c r="AA487" s="142"/>
    </row>
    <row r="488" spans="8:27" ht="15.75" customHeight="1">
      <c r="H488" s="53"/>
      <c r="Y488" s="142"/>
      <c r="Z488" s="142"/>
      <c r="AA488" s="142"/>
    </row>
    <row r="489" spans="8:27" ht="15.75" customHeight="1">
      <c r="H489" s="53"/>
      <c r="Y489" s="142"/>
      <c r="Z489" s="142"/>
      <c r="AA489" s="142"/>
    </row>
    <row r="490" spans="8:27" ht="15.75" customHeight="1">
      <c r="H490" s="53"/>
      <c r="Y490" s="142"/>
      <c r="Z490" s="142"/>
      <c r="AA490" s="142"/>
    </row>
    <row r="491" spans="8:27" ht="15.75" customHeight="1">
      <c r="H491" s="53"/>
      <c r="Y491" s="142"/>
      <c r="Z491" s="142"/>
      <c r="AA491" s="142"/>
    </row>
    <row r="492" spans="8:27" ht="15.75" customHeight="1">
      <c r="H492" s="53"/>
      <c r="Y492" s="142"/>
      <c r="Z492" s="142"/>
      <c r="AA492" s="142"/>
    </row>
    <row r="493" spans="8:27" ht="15.75" customHeight="1">
      <c r="H493" s="53"/>
      <c r="Y493" s="142"/>
      <c r="Z493" s="142"/>
      <c r="AA493" s="142"/>
    </row>
    <row r="494" spans="8:27" ht="15.75" customHeight="1">
      <c r="H494" s="53"/>
      <c r="Y494" s="142"/>
      <c r="Z494" s="142"/>
      <c r="AA494" s="142"/>
    </row>
    <row r="495" spans="8:27" ht="15.75" customHeight="1">
      <c r="H495" s="53"/>
      <c r="Y495" s="142"/>
      <c r="Z495" s="142"/>
      <c r="AA495" s="142"/>
    </row>
    <row r="496" spans="8:27" ht="15.75" customHeight="1">
      <c r="H496" s="53"/>
      <c r="Y496" s="142"/>
      <c r="Z496" s="142"/>
      <c r="AA496" s="142"/>
    </row>
    <row r="497" spans="8:27" ht="15.75" customHeight="1">
      <c r="H497" s="53"/>
      <c r="Y497" s="142"/>
      <c r="Z497" s="142"/>
      <c r="AA497" s="142"/>
    </row>
    <row r="498" spans="8:27" ht="15.75" customHeight="1">
      <c r="H498" s="53"/>
      <c r="Y498" s="142"/>
      <c r="Z498" s="142"/>
      <c r="AA498" s="142"/>
    </row>
    <row r="499" spans="8:27" ht="15.75" customHeight="1">
      <c r="H499" s="53"/>
      <c r="Y499" s="142"/>
      <c r="Z499" s="142"/>
      <c r="AA499" s="142"/>
    </row>
    <row r="500" spans="8:27" ht="15.75" customHeight="1">
      <c r="H500" s="53"/>
      <c r="Y500" s="142"/>
      <c r="Z500" s="142"/>
      <c r="AA500" s="142"/>
    </row>
    <row r="501" spans="8:27" ht="15.75" customHeight="1">
      <c r="H501" s="53"/>
      <c r="Y501" s="142"/>
      <c r="Z501" s="142"/>
      <c r="AA501" s="142"/>
    </row>
    <row r="502" spans="8:27" ht="15.75" customHeight="1">
      <c r="H502" s="53"/>
      <c r="Y502" s="142"/>
      <c r="Z502" s="142"/>
      <c r="AA502" s="142"/>
    </row>
    <row r="503" spans="8:27" ht="15.75" customHeight="1">
      <c r="H503" s="53"/>
      <c r="Y503" s="142"/>
      <c r="Z503" s="142"/>
      <c r="AA503" s="142"/>
    </row>
    <row r="504" spans="8:27" ht="15.75" customHeight="1">
      <c r="H504" s="53"/>
      <c r="Y504" s="142"/>
      <c r="Z504" s="142"/>
      <c r="AA504" s="142"/>
    </row>
    <row r="505" spans="8:27" ht="15.75" customHeight="1">
      <c r="H505" s="53"/>
      <c r="Y505" s="142"/>
      <c r="Z505" s="142"/>
      <c r="AA505" s="142"/>
    </row>
    <row r="506" spans="8:27" ht="15.75" customHeight="1">
      <c r="H506" s="53"/>
      <c r="Y506" s="142"/>
      <c r="Z506" s="142"/>
      <c r="AA506" s="142"/>
    </row>
    <row r="507" spans="8:27" ht="15.75" customHeight="1">
      <c r="H507" s="53"/>
      <c r="Y507" s="142"/>
      <c r="Z507" s="142"/>
      <c r="AA507" s="142"/>
    </row>
    <row r="508" spans="8:27" ht="15.75" customHeight="1">
      <c r="H508" s="53"/>
      <c r="Y508" s="142"/>
      <c r="Z508" s="142"/>
      <c r="AA508" s="142"/>
    </row>
    <row r="509" spans="8:27" ht="15.75" customHeight="1">
      <c r="H509" s="53"/>
      <c r="Y509" s="142"/>
      <c r="Z509" s="142"/>
      <c r="AA509" s="142"/>
    </row>
    <row r="510" spans="8:27" ht="15.75" customHeight="1">
      <c r="H510" s="53"/>
      <c r="Y510" s="142"/>
      <c r="Z510" s="142"/>
      <c r="AA510" s="142"/>
    </row>
    <row r="511" spans="8:27" ht="15.75" customHeight="1">
      <c r="H511" s="53"/>
      <c r="Y511" s="142"/>
      <c r="Z511" s="142"/>
      <c r="AA511" s="142"/>
    </row>
    <row r="512" spans="8:27" ht="15.75" customHeight="1">
      <c r="H512" s="53"/>
      <c r="Y512" s="142"/>
      <c r="Z512" s="142"/>
      <c r="AA512" s="142"/>
    </row>
    <row r="513" spans="8:27" ht="15.75" customHeight="1">
      <c r="H513" s="53"/>
      <c r="Y513" s="142"/>
      <c r="Z513" s="142"/>
      <c r="AA513" s="142"/>
    </row>
    <row r="514" spans="8:27" ht="15.75" customHeight="1">
      <c r="H514" s="53"/>
      <c r="Y514" s="142"/>
      <c r="Z514" s="142"/>
      <c r="AA514" s="142"/>
    </row>
    <row r="515" spans="8:27" ht="15.75" customHeight="1">
      <c r="H515" s="53"/>
      <c r="Y515" s="142"/>
      <c r="Z515" s="142"/>
      <c r="AA515" s="142"/>
    </row>
    <row r="516" spans="8:27" ht="15.75" customHeight="1">
      <c r="H516" s="53"/>
      <c r="Y516" s="142"/>
      <c r="Z516" s="142"/>
      <c r="AA516" s="142"/>
    </row>
    <row r="517" spans="8:27" ht="15.75" customHeight="1">
      <c r="H517" s="53"/>
      <c r="Y517" s="142"/>
      <c r="Z517" s="142"/>
      <c r="AA517" s="142"/>
    </row>
    <row r="518" spans="8:27" ht="15.75" customHeight="1">
      <c r="H518" s="53"/>
      <c r="Y518" s="142"/>
      <c r="Z518" s="142"/>
      <c r="AA518" s="142"/>
    </row>
    <row r="519" spans="8:27" ht="15.75" customHeight="1">
      <c r="H519" s="53"/>
      <c r="Y519" s="142"/>
      <c r="Z519" s="142"/>
      <c r="AA519" s="142"/>
    </row>
    <row r="520" spans="8:27" ht="15.75" customHeight="1">
      <c r="H520" s="53"/>
      <c r="Y520" s="142"/>
      <c r="Z520" s="142"/>
      <c r="AA520" s="142"/>
    </row>
    <row r="521" spans="8:27" ht="15.75" customHeight="1">
      <c r="H521" s="53"/>
      <c r="Y521" s="142"/>
      <c r="Z521" s="142"/>
      <c r="AA521" s="142"/>
    </row>
    <row r="522" spans="8:27" ht="15.75" customHeight="1">
      <c r="H522" s="53"/>
      <c r="Y522" s="142"/>
      <c r="Z522" s="142"/>
      <c r="AA522" s="142"/>
    </row>
    <row r="523" spans="8:27" ht="15.75" customHeight="1">
      <c r="H523" s="53"/>
      <c r="Y523" s="142"/>
      <c r="Z523" s="142"/>
      <c r="AA523" s="142"/>
    </row>
    <row r="524" spans="8:27" ht="15.75" customHeight="1">
      <c r="H524" s="53"/>
      <c r="Y524" s="142"/>
      <c r="Z524" s="142"/>
      <c r="AA524" s="142"/>
    </row>
    <row r="525" spans="8:27" ht="15.75" customHeight="1">
      <c r="H525" s="53"/>
      <c r="Y525" s="142"/>
      <c r="Z525" s="142"/>
      <c r="AA525" s="142"/>
    </row>
    <row r="526" spans="8:27" ht="15.75" customHeight="1">
      <c r="H526" s="53"/>
      <c r="Y526" s="142"/>
      <c r="Z526" s="142"/>
      <c r="AA526" s="142"/>
    </row>
    <row r="527" spans="8:27" ht="15.75" customHeight="1">
      <c r="H527" s="53"/>
      <c r="Y527" s="142"/>
      <c r="Z527" s="142"/>
      <c r="AA527" s="142"/>
    </row>
    <row r="528" spans="8:27" ht="15.75" customHeight="1">
      <c r="H528" s="53"/>
      <c r="Y528" s="142"/>
      <c r="Z528" s="142"/>
      <c r="AA528" s="142"/>
    </row>
    <row r="529" spans="8:27" ht="15.75" customHeight="1">
      <c r="H529" s="53"/>
      <c r="Y529" s="142"/>
      <c r="Z529" s="142"/>
      <c r="AA529" s="142"/>
    </row>
    <row r="530" spans="8:27" ht="15.75" customHeight="1">
      <c r="H530" s="53"/>
      <c r="Y530" s="142"/>
      <c r="Z530" s="142"/>
      <c r="AA530" s="142"/>
    </row>
    <row r="531" spans="8:27" ht="15.75" customHeight="1">
      <c r="H531" s="53"/>
      <c r="Y531" s="142"/>
      <c r="Z531" s="142"/>
      <c r="AA531" s="142"/>
    </row>
    <row r="532" spans="8:27" ht="15.75" customHeight="1">
      <c r="H532" s="53"/>
      <c r="Y532" s="142"/>
      <c r="Z532" s="142"/>
      <c r="AA532" s="142"/>
    </row>
    <row r="533" spans="8:27" ht="15.75" customHeight="1">
      <c r="H533" s="53"/>
      <c r="Y533" s="142"/>
      <c r="Z533" s="142"/>
      <c r="AA533" s="142"/>
    </row>
    <row r="534" spans="8:27" ht="15.75" customHeight="1">
      <c r="H534" s="53"/>
      <c r="Y534" s="142"/>
      <c r="Z534" s="142"/>
      <c r="AA534" s="142"/>
    </row>
    <row r="535" spans="8:27" ht="15.75" customHeight="1">
      <c r="H535" s="53"/>
      <c r="Y535" s="142"/>
      <c r="Z535" s="142"/>
      <c r="AA535" s="142"/>
    </row>
    <row r="536" spans="8:27" ht="15.75" customHeight="1">
      <c r="H536" s="53"/>
      <c r="Y536" s="142"/>
      <c r="Z536" s="142"/>
      <c r="AA536" s="142"/>
    </row>
    <row r="537" spans="8:27" ht="15.75" customHeight="1">
      <c r="H537" s="53"/>
      <c r="Y537" s="142"/>
      <c r="Z537" s="142"/>
      <c r="AA537" s="142"/>
    </row>
    <row r="538" spans="8:27" ht="15.75" customHeight="1">
      <c r="H538" s="53"/>
      <c r="Y538" s="142"/>
      <c r="Z538" s="142"/>
      <c r="AA538" s="142"/>
    </row>
    <row r="539" spans="8:27" ht="15.75" customHeight="1">
      <c r="H539" s="53"/>
      <c r="Y539" s="142"/>
      <c r="Z539" s="142"/>
      <c r="AA539" s="142"/>
    </row>
    <row r="540" spans="8:27" ht="15.75" customHeight="1">
      <c r="H540" s="53"/>
      <c r="Y540" s="142"/>
      <c r="Z540" s="142"/>
      <c r="AA540" s="142"/>
    </row>
    <row r="541" spans="8:27" ht="15.75" customHeight="1">
      <c r="H541" s="53"/>
      <c r="Y541" s="142"/>
      <c r="Z541" s="142"/>
      <c r="AA541" s="142"/>
    </row>
    <row r="542" spans="8:27" ht="15.75" customHeight="1">
      <c r="H542" s="53"/>
      <c r="Y542" s="142"/>
      <c r="Z542" s="142"/>
      <c r="AA542" s="142"/>
    </row>
    <row r="543" spans="8:27" ht="15.75" customHeight="1">
      <c r="H543" s="53"/>
      <c r="Y543" s="142"/>
      <c r="Z543" s="142"/>
      <c r="AA543" s="142"/>
    </row>
    <row r="544" spans="8:27" ht="15.75" customHeight="1">
      <c r="H544" s="53"/>
      <c r="Y544" s="142"/>
      <c r="Z544" s="142"/>
      <c r="AA544" s="142"/>
    </row>
    <row r="545" spans="8:27" ht="15.75" customHeight="1">
      <c r="H545" s="53"/>
      <c r="Y545" s="142"/>
      <c r="Z545" s="142"/>
      <c r="AA545" s="142"/>
    </row>
    <row r="546" spans="8:27" ht="15.75" customHeight="1">
      <c r="H546" s="53"/>
      <c r="Y546" s="142"/>
      <c r="Z546" s="142"/>
      <c r="AA546" s="142"/>
    </row>
    <row r="547" spans="8:27" ht="15.75" customHeight="1">
      <c r="H547" s="53"/>
      <c r="Y547" s="142"/>
      <c r="Z547" s="142"/>
      <c r="AA547" s="142"/>
    </row>
    <row r="548" spans="8:27" ht="15.75" customHeight="1">
      <c r="H548" s="53"/>
      <c r="Y548" s="142"/>
      <c r="Z548" s="142"/>
      <c r="AA548" s="142"/>
    </row>
    <row r="549" spans="8:27" ht="15.75" customHeight="1">
      <c r="H549" s="53"/>
      <c r="Y549" s="142"/>
      <c r="Z549" s="142"/>
      <c r="AA549" s="142"/>
    </row>
    <row r="550" spans="8:27" ht="15.75" customHeight="1">
      <c r="H550" s="53"/>
      <c r="Y550" s="142"/>
      <c r="Z550" s="142"/>
      <c r="AA550" s="142"/>
    </row>
    <row r="551" spans="8:27" ht="15.75" customHeight="1">
      <c r="H551" s="53"/>
      <c r="Y551" s="142"/>
      <c r="Z551" s="142"/>
      <c r="AA551" s="142"/>
    </row>
    <row r="552" spans="8:27" ht="15.75" customHeight="1">
      <c r="H552" s="53"/>
      <c r="Y552" s="142"/>
      <c r="Z552" s="142"/>
      <c r="AA552" s="142"/>
    </row>
    <row r="553" spans="8:27" ht="15.75" customHeight="1">
      <c r="H553" s="53"/>
      <c r="Y553" s="142"/>
      <c r="Z553" s="142"/>
      <c r="AA553" s="142"/>
    </row>
    <row r="554" spans="8:27" ht="15.75" customHeight="1">
      <c r="H554" s="53"/>
      <c r="Y554" s="142"/>
      <c r="Z554" s="142"/>
      <c r="AA554" s="142"/>
    </row>
    <row r="555" spans="8:27" ht="15.75" customHeight="1">
      <c r="H555" s="53"/>
      <c r="Y555" s="142"/>
      <c r="Z555" s="142"/>
      <c r="AA555" s="142"/>
    </row>
    <row r="556" spans="8:27" ht="15.75" customHeight="1">
      <c r="H556" s="53"/>
      <c r="Y556" s="142"/>
      <c r="Z556" s="142"/>
      <c r="AA556" s="142"/>
    </row>
    <row r="557" spans="8:27" ht="15.75" customHeight="1">
      <c r="H557" s="53"/>
      <c r="Y557" s="142"/>
      <c r="Z557" s="142"/>
      <c r="AA557" s="142"/>
    </row>
    <row r="558" spans="8:27" ht="15.75" customHeight="1">
      <c r="H558" s="53"/>
      <c r="Y558" s="142"/>
      <c r="Z558" s="142"/>
      <c r="AA558" s="142"/>
    </row>
    <row r="559" spans="8:27" ht="15.75" customHeight="1">
      <c r="H559" s="53"/>
      <c r="Y559" s="142"/>
      <c r="Z559" s="142"/>
      <c r="AA559" s="142"/>
    </row>
    <row r="560" spans="8:27" ht="15.75" customHeight="1">
      <c r="H560" s="53"/>
      <c r="Y560" s="142"/>
      <c r="Z560" s="142"/>
      <c r="AA560" s="142"/>
    </row>
    <row r="561" spans="8:27" ht="15.75" customHeight="1">
      <c r="H561" s="53"/>
      <c r="Y561" s="142"/>
      <c r="Z561" s="142"/>
      <c r="AA561" s="142"/>
    </row>
    <row r="562" spans="8:27" ht="15.75" customHeight="1">
      <c r="H562" s="53"/>
      <c r="Y562" s="142"/>
      <c r="Z562" s="142"/>
      <c r="AA562" s="142"/>
    </row>
    <row r="563" spans="8:27" ht="15.75" customHeight="1">
      <c r="H563" s="53"/>
      <c r="Y563" s="142"/>
      <c r="Z563" s="142"/>
      <c r="AA563" s="142"/>
    </row>
    <row r="564" spans="8:27" ht="15.75" customHeight="1">
      <c r="H564" s="53"/>
      <c r="Y564" s="142"/>
      <c r="Z564" s="142"/>
      <c r="AA564" s="142"/>
    </row>
    <row r="565" spans="8:27" ht="15.75" customHeight="1">
      <c r="H565" s="53"/>
      <c r="Y565" s="142"/>
      <c r="Z565" s="142"/>
      <c r="AA565" s="142"/>
    </row>
    <row r="566" spans="8:27" ht="15.75" customHeight="1">
      <c r="H566" s="53"/>
      <c r="Y566" s="142"/>
      <c r="Z566" s="142"/>
      <c r="AA566" s="142"/>
    </row>
    <row r="567" spans="8:27" ht="15.75" customHeight="1">
      <c r="H567" s="53"/>
      <c r="Y567" s="142"/>
      <c r="Z567" s="142"/>
      <c r="AA567" s="142"/>
    </row>
    <row r="568" spans="8:27" ht="15.75" customHeight="1">
      <c r="H568" s="53"/>
      <c r="Y568" s="142"/>
      <c r="Z568" s="142"/>
      <c r="AA568" s="142"/>
    </row>
    <row r="569" spans="8:27" ht="15.75" customHeight="1">
      <c r="H569" s="53"/>
      <c r="Y569" s="142"/>
      <c r="Z569" s="142"/>
      <c r="AA569" s="142"/>
    </row>
    <row r="570" spans="8:27" ht="15.75" customHeight="1">
      <c r="H570" s="53"/>
      <c r="Y570" s="142"/>
      <c r="Z570" s="142"/>
      <c r="AA570" s="142"/>
    </row>
    <row r="571" spans="8:27" ht="15.75" customHeight="1">
      <c r="H571" s="53"/>
      <c r="Y571" s="142"/>
      <c r="Z571" s="142"/>
      <c r="AA571" s="142"/>
    </row>
    <row r="572" spans="8:27" ht="15.75" customHeight="1">
      <c r="H572" s="53"/>
      <c r="Y572" s="142"/>
      <c r="Z572" s="142"/>
      <c r="AA572" s="142"/>
    </row>
    <row r="573" spans="8:27" ht="15.75" customHeight="1">
      <c r="H573" s="53"/>
      <c r="Y573" s="142"/>
      <c r="Z573" s="142"/>
      <c r="AA573" s="142"/>
    </row>
    <row r="574" spans="8:27" ht="15.75" customHeight="1">
      <c r="H574" s="53"/>
      <c r="Y574" s="142"/>
      <c r="Z574" s="142"/>
      <c r="AA574" s="142"/>
    </row>
    <row r="575" spans="8:27" ht="15.75" customHeight="1">
      <c r="H575" s="53"/>
      <c r="Y575" s="142"/>
      <c r="Z575" s="142"/>
      <c r="AA575" s="142"/>
    </row>
    <row r="576" spans="8:27" ht="15.75" customHeight="1">
      <c r="H576" s="53"/>
      <c r="Y576" s="142"/>
      <c r="Z576" s="142"/>
      <c r="AA576" s="142"/>
    </row>
    <row r="577" spans="8:27" ht="15.75" customHeight="1">
      <c r="H577" s="53"/>
      <c r="Y577" s="142"/>
      <c r="Z577" s="142"/>
      <c r="AA577" s="142"/>
    </row>
    <row r="578" spans="8:27" ht="15.75" customHeight="1">
      <c r="H578" s="53"/>
      <c r="Y578" s="142"/>
      <c r="Z578" s="142"/>
      <c r="AA578" s="142"/>
    </row>
    <row r="579" spans="8:27" ht="15.75" customHeight="1">
      <c r="H579" s="53"/>
      <c r="Y579" s="142"/>
      <c r="Z579" s="142"/>
      <c r="AA579" s="142"/>
    </row>
    <row r="580" spans="8:27" ht="15.75" customHeight="1">
      <c r="H580" s="53"/>
      <c r="Y580" s="142"/>
      <c r="Z580" s="142"/>
      <c r="AA580" s="142"/>
    </row>
    <row r="581" spans="8:27" ht="15.75" customHeight="1">
      <c r="H581" s="53"/>
      <c r="Y581" s="142"/>
      <c r="Z581" s="142"/>
      <c r="AA581" s="142"/>
    </row>
    <row r="582" spans="8:27" ht="15.75" customHeight="1">
      <c r="H582" s="53"/>
      <c r="Y582" s="142"/>
      <c r="Z582" s="142"/>
      <c r="AA582" s="142"/>
    </row>
    <row r="583" spans="8:27" ht="15.75" customHeight="1">
      <c r="H583" s="53"/>
      <c r="Y583" s="142"/>
      <c r="Z583" s="142"/>
      <c r="AA583" s="142"/>
    </row>
    <row r="584" spans="8:27" ht="15.75" customHeight="1">
      <c r="H584" s="53"/>
      <c r="Y584" s="142"/>
      <c r="Z584" s="142"/>
      <c r="AA584" s="142"/>
    </row>
    <row r="585" spans="8:27" ht="15.75" customHeight="1">
      <c r="H585" s="53"/>
      <c r="Y585" s="142"/>
      <c r="Z585" s="142"/>
      <c r="AA585" s="142"/>
    </row>
    <row r="586" spans="8:27" ht="15.75" customHeight="1">
      <c r="H586" s="53"/>
      <c r="Y586" s="142"/>
      <c r="Z586" s="142"/>
      <c r="AA586" s="142"/>
    </row>
    <row r="587" spans="8:27" ht="15.75" customHeight="1">
      <c r="H587" s="53"/>
      <c r="Y587" s="142"/>
      <c r="Z587" s="142"/>
      <c r="AA587" s="142"/>
    </row>
    <row r="588" spans="8:27" ht="15.75" customHeight="1">
      <c r="H588" s="53"/>
      <c r="Y588" s="142"/>
      <c r="Z588" s="142"/>
      <c r="AA588" s="142"/>
    </row>
    <row r="589" spans="8:27" ht="15.75" customHeight="1">
      <c r="H589" s="53"/>
      <c r="Y589" s="142"/>
      <c r="Z589" s="142"/>
      <c r="AA589" s="142"/>
    </row>
    <row r="590" spans="8:27" ht="15.75" customHeight="1">
      <c r="H590" s="53"/>
      <c r="Y590" s="142"/>
      <c r="Z590" s="142"/>
      <c r="AA590" s="142"/>
    </row>
    <row r="591" spans="8:27" ht="15.75" customHeight="1">
      <c r="H591" s="53"/>
      <c r="Y591" s="142"/>
      <c r="Z591" s="142"/>
      <c r="AA591" s="142"/>
    </row>
    <row r="592" spans="8:27" ht="15.75" customHeight="1">
      <c r="H592" s="53"/>
      <c r="Y592" s="142"/>
      <c r="Z592" s="142"/>
      <c r="AA592" s="142"/>
    </row>
    <row r="593" spans="8:27" ht="15.75" customHeight="1">
      <c r="H593" s="53"/>
      <c r="Y593" s="142"/>
      <c r="Z593" s="142"/>
      <c r="AA593" s="142"/>
    </row>
    <row r="594" spans="8:27" ht="15.75" customHeight="1">
      <c r="H594" s="53"/>
      <c r="Y594" s="142"/>
      <c r="Z594" s="142"/>
      <c r="AA594" s="142"/>
    </row>
    <row r="595" spans="8:27" ht="15.75" customHeight="1">
      <c r="H595" s="53"/>
      <c r="Y595" s="142"/>
      <c r="Z595" s="142"/>
      <c r="AA595" s="142"/>
    </row>
    <row r="596" spans="8:27" ht="15.75" customHeight="1">
      <c r="H596" s="53"/>
      <c r="Y596" s="142"/>
      <c r="Z596" s="142"/>
      <c r="AA596" s="142"/>
    </row>
    <row r="597" spans="8:27" ht="15.75" customHeight="1">
      <c r="H597" s="53"/>
      <c r="Y597" s="142"/>
      <c r="Z597" s="142"/>
      <c r="AA597" s="142"/>
    </row>
    <row r="598" spans="8:27" ht="15.75" customHeight="1">
      <c r="H598" s="53"/>
      <c r="Y598" s="142"/>
      <c r="Z598" s="142"/>
      <c r="AA598" s="142"/>
    </row>
    <row r="599" spans="8:27" ht="15.75" customHeight="1">
      <c r="H599" s="53"/>
      <c r="Y599" s="142"/>
      <c r="Z599" s="142"/>
      <c r="AA599" s="142"/>
    </row>
    <row r="600" spans="8:27" ht="15.75" customHeight="1">
      <c r="H600" s="53"/>
      <c r="Y600" s="142"/>
      <c r="Z600" s="142"/>
      <c r="AA600" s="142"/>
    </row>
    <row r="601" spans="8:27" ht="15.75" customHeight="1">
      <c r="H601" s="53"/>
      <c r="Y601" s="142"/>
      <c r="Z601" s="142"/>
      <c r="AA601" s="142"/>
    </row>
    <row r="602" spans="8:27" ht="15.75" customHeight="1">
      <c r="H602" s="53"/>
      <c r="Y602" s="142"/>
      <c r="Z602" s="142"/>
      <c r="AA602" s="142"/>
    </row>
    <row r="603" spans="8:27" ht="15.75" customHeight="1">
      <c r="H603" s="53"/>
      <c r="Y603" s="142"/>
      <c r="Z603" s="142"/>
      <c r="AA603" s="142"/>
    </row>
    <row r="604" spans="8:27" ht="15.75" customHeight="1">
      <c r="H604" s="53"/>
      <c r="Y604" s="142"/>
      <c r="Z604" s="142"/>
      <c r="AA604" s="142"/>
    </row>
    <row r="605" spans="8:27" ht="15.75" customHeight="1">
      <c r="H605" s="53"/>
      <c r="Y605" s="142"/>
      <c r="Z605" s="142"/>
      <c r="AA605" s="142"/>
    </row>
    <row r="606" spans="8:27" ht="15.75" customHeight="1">
      <c r="H606" s="53"/>
      <c r="Y606" s="142"/>
      <c r="Z606" s="142"/>
      <c r="AA606" s="142"/>
    </row>
    <row r="607" spans="8:27" ht="15.75" customHeight="1">
      <c r="H607" s="53"/>
      <c r="Y607" s="142"/>
      <c r="Z607" s="142"/>
      <c r="AA607" s="142"/>
    </row>
    <row r="608" spans="8:27" ht="15.75" customHeight="1">
      <c r="H608" s="53"/>
      <c r="Y608" s="142"/>
      <c r="Z608" s="142"/>
      <c r="AA608" s="142"/>
    </row>
    <row r="609" spans="8:27" ht="15.75" customHeight="1">
      <c r="H609" s="53"/>
      <c r="Y609" s="142"/>
      <c r="Z609" s="142"/>
      <c r="AA609" s="142"/>
    </row>
    <row r="610" spans="8:27" ht="15.75" customHeight="1">
      <c r="H610" s="53"/>
      <c r="Y610" s="142"/>
      <c r="Z610" s="142"/>
      <c r="AA610" s="142"/>
    </row>
    <row r="611" spans="8:27" ht="15.75" customHeight="1">
      <c r="H611" s="53"/>
      <c r="Y611" s="142"/>
      <c r="Z611" s="142"/>
      <c r="AA611" s="142"/>
    </row>
    <row r="612" spans="8:27" ht="15.75" customHeight="1">
      <c r="H612" s="53"/>
      <c r="Y612" s="142"/>
      <c r="Z612" s="142"/>
      <c r="AA612" s="142"/>
    </row>
    <row r="613" spans="8:27" ht="15.75" customHeight="1">
      <c r="H613" s="53"/>
      <c r="Y613" s="142"/>
      <c r="Z613" s="142"/>
      <c r="AA613" s="142"/>
    </row>
    <row r="614" spans="8:27" ht="15.75" customHeight="1">
      <c r="H614" s="53"/>
      <c r="Y614" s="142"/>
      <c r="Z614" s="142"/>
      <c r="AA614" s="142"/>
    </row>
    <row r="615" spans="8:27" ht="15.75" customHeight="1">
      <c r="H615" s="53"/>
      <c r="Y615" s="142"/>
      <c r="Z615" s="142"/>
      <c r="AA615" s="142"/>
    </row>
    <row r="616" spans="8:27" ht="15.75" customHeight="1">
      <c r="H616" s="53"/>
      <c r="Y616" s="142"/>
      <c r="Z616" s="142"/>
      <c r="AA616" s="142"/>
    </row>
    <row r="617" spans="8:27" ht="15.75" customHeight="1">
      <c r="H617" s="53"/>
      <c r="Y617" s="142"/>
      <c r="Z617" s="142"/>
      <c r="AA617" s="142"/>
    </row>
    <row r="618" spans="8:27" ht="15.75" customHeight="1">
      <c r="H618" s="53"/>
      <c r="Y618" s="142"/>
      <c r="Z618" s="142"/>
      <c r="AA618" s="142"/>
    </row>
    <row r="619" spans="8:27" ht="15.75" customHeight="1">
      <c r="H619" s="53"/>
      <c r="Y619" s="142"/>
      <c r="Z619" s="142"/>
      <c r="AA619" s="142"/>
    </row>
    <row r="620" spans="8:27" ht="15.75" customHeight="1">
      <c r="H620" s="53"/>
      <c r="Y620" s="142"/>
      <c r="Z620" s="142"/>
      <c r="AA620" s="142"/>
    </row>
    <row r="621" spans="8:27" ht="15.75" customHeight="1">
      <c r="H621" s="53"/>
      <c r="Y621" s="142"/>
      <c r="Z621" s="142"/>
      <c r="AA621" s="142"/>
    </row>
    <row r="622" spans="8:27" ht="15.75" customHeight="1">
      <c r="H622" s="53"/>
      <c r="Y622" s="142"/>
      <c r="Z622" s="142"/>
      <c r="AA622" s="142"/>
    </row>
    <row r="623" spans="8:27" ht="15.75" customHeight="1">
      <c r="H623" s="53"/>
      <c r="Y623" s="142"/>
      <c r="Z623" s="142"/>
      <c r="AA623" s="142"/>
    </row>
    <row r="624" spans="8:27" ht="15.75" customHeight="1">
      <c r="H624" s="53"/>
      <c r="Y624" s="142"/>
      <c r="Z624" s="142"/>
      <c r="AA624" s="142"/>
    </row>
    <row r="625" spans="8:27" ht="15.75" customHeight="1">
      <c r="H625" s="53"/>
      <c r="Y625" s="142"/>
      <c r="Z625" s="142"/>
      <c r="AA625" s="142"/>
    </row>
    <row r="626" spans="8:27" ht="15.75" customHeight="1">
      <c r="H626" s="53"/>
      <c r="Y626" s="142"/>
      <c r="Z626" s="142"/>
      <c r="AA626" s="142"/>
    </row>
    <row r="627" spans="8:27" ht="15.75" customHeight="1">
      <c r="H627" s="53"/>
      <c r="Y627" s="142"/>
      <c r="Z627" s="142"/>
      <c r="AA627" s="142"/>
    </row>
    <row r="628" spans="8:27" ht="15.75" customHeight="1">
      <c r="H628" s="53"/>
      <c r="Y628" s="142"/>
      <c r="Z628" s="142"/>
      <c r="AA628" s="142"/>
    </row>
    <row r="629" spans="8:27" ht="15.75" customHeight="1">
      <c r="H629" s="53"/>
      <c r="Y629" s="142"/>
      <c r="Z629" s="142"/>
      <c r="AA629" s="142"/>
    </row>
    <row r="630" spans="8:27" ht="15.75" customHeight="1">
      <c r="H630" s="53"/>
      <c r="Y630" s="142"/>
      <c r="Z630" s="142"/>
      <c r="AA630" s="142"/>
    </row>
    <row r="631" spans="8:27" ht="15.75" customHeight="1">
      <c r="H631" s="53"/>
      <c r="Y631" s="142"/>
      <c r="Z631" s="142"/>
      <c r="AA631" s="142"/>
    </row>
    <row r="632" spans="8:27" ht="15.75" customHeight="1">
      <c r="H632" s="53"/>
      <c r="Y632" s="142"/>
      <c r="Z632" s="142"/>
      <c r="AA632" s="142"/>
    </row>
    <row r="633" spans="8:27" ht="15.75" customHeight="1">
      <c r="H633" s="53"/>
      <c r="Y633" s="142"/>
      <c r="Z633" s="142"/>
      <c r="AA633" s="142"/>
    </row>
    <row r="634" spans="8:27" ht="15.75" customHeight="1">
      <c r="H634" s="53"/>
      <c r="Y634" s="142"/>
      <c r="Z634" s="142"/>
      <c r="AA634" s="142"/>
    </row>
    <row r="635" spans="8:27" ht="15.75" customHeight="1">
      <c r="H635" s="53"/>
      <c r="Y635" s="142"/>
      <c r="Z635" s="142"/>
      <c r="AA635" s="142"/>
    </row>
    <row r="636" spans="8:27" ht="15.75" customHeight="1">
      <c r="H636" s="53"/>
      <c r="Y636" s="142"/>
      <c r="Z636" s="142"/>
      <c r="AA636" s="142"/>
    </row>
    <row r="637" spans="8:27" ht="15.75" customHeight="1">
      <c r="H637" s="53"/>
      <c r="Y637" s="142"/>
      <c r="Z637" s="142"/>
      <c r="AA637" s="142"/>
    </row>
    <row r="638" spans="8:27" ht="15.75" customHeight="1">
      <c r="H638" s="53"/>
      <c r="Y638" s="142"/>
      <c r="Z638" s="142"/>
      <c r="AA638" s="142"/>
    </row>
    <row r="639" spans="8:27" ht="15.75" customHeight="1">
      <c r="H639" s="53"/>
      <c r="Y639" s="142"/>
      <c r="Z639" s="142"/>
      <c r="AA639" s="142"/>
    </row>
    <row r="640" spans="8:27" ht="15.75" customHeight="1">
      <c r="H640" s="53"/>
      <c r="Y640" s="142"/>
      <c r="Z640" s="142"/>
      <c r="AA640" s="142"/>
    </row>
    <row r="641" spans="8:27" ht="15.75" customHeight="1">
      <c r="H641" s="53"/>
      <c r="Y641" s="142"/>
      <c r="Z641" s="142"/>
      <c r="AA641" s="142"/>
    </row>
    <row r="642" spans="8:27" ht="15.75" customHeight="1">
      <c r="H642" s="53"/>
      <c r="Y642" s="142"/>
      <c r="Z642" s="142"/>
      <c r="AA642" s="142"/>
    </row>
    <row r="643" spans="8:27" ht="15.75" customHeight="1">
      <c r="H643" s="53"/>
      <c r="Y643" s="142"/>
      <c r="Z643" s="142"/>
      <c r="AA643" s="142"/>
    </row>
    <row r="644" spans="8:27" ht="15.75" customHeight="1">
      <c r="H644" s="53"/>
      <c r="Y644" s="142"/>
      <c r="Z644" s="142"/>
      <c r="AA644" s="142"/>
    </row>
    <row r="645" spans="8:27" ht="15.75" customHeight="1">
      <c r="H645" s="53"/>
      <c r="Y645" s="142"/>
      <c r="Z645" s="142"/>
      <c r="AA645" s="142"/>
    </row>
    <row r="646" spans="8:27" ht="15.75" customHeight="1">
      <c r="H646" s="53"/>
      <c r="Y646" s="142"/>
      <c r="Z646" s="142"/>
      <c r="AA646" s="142"/>
    </row>
    <row r="647" spans="8:27" ht="15.75" customHeight="1">
      <c r="H647" s="53"/>
      <c r="Y647" s="142"/>
      <c r="Z647" s="142"/>
      <c r="AA647" s="142"/>
    </row>
    <row r="648" spans="8:27" ht="15.75" customHeight="1">
      <c r="H648" s="53"/>
      <c r="Y648" s="142"/>
      <c r="Z648" s="142"/>
      <c r="AA648" s="142"/>
    </row>
    <row r="649" spans="8:27" ht="15.75" customHeight="1">
      <c r="H649" s="53"/>
      <c r="Y649" s="142"/>
      <c r="Z649" s="142"/>
      <c r="AA649" s="142"/>
    </row>
    <row r="650" spans="8:27" ht="15.75" customHeight="1">
      <c r="H650" s="53"/>
      <c r="Y650" s="142"/>
      <c r="Z650" s="142"/>
      <c r="AA650" s="142"/>
    </row>
    <row r="651" spans="8:27" ht="15.75" customHeight="1">
      <c r="H651" s="53"/>
      <c r="Y651" s="142"/>
      <c r="Z651" s="142"/>
      <c r="AA651" s="142"/>
    </row>
    <row r="652" spans="8:27" ht="15.75" customHeight="1">
      <c r="H652" s="53"/>
      <c r="Y652" s="142"/>
      <c r="Z652" s="142"/>
      <c r="AA652" s="142"/>
    </row>
    <row r="653" spans="8:27" ht="15.75" customHeight="1">
      <c r="H653" s="53"/>
      <c r="Y653" s="142"/>
      <c r="Z653" s="142"/>
      <c r="AA653" s="142"/>
    </row>
    <row r="654" spans="8:27" ht="15.75" customHeight="1">
      <c r="H654" s="53"/>
      <c r="Y654" s="142"/>
      <c r="Z654" s="142"/>
      <c r="AA654" s="142"/>
    </row>
    <row r="655" spans="8:27" ht="15.75" customHeight="1">
      <c r="H655" s="53"/>
      <c r="Y655" s="142"/>
      <c r="Z655" s="142"/>
      <c r="AA655" s="142"/>
    </row>
    <row r="656" spans="8:27" ht="15.75" customHeight="1">
      <c r="H656" s="53"/>
      <c r="Y656" s="142"/>
      <c r="Z656" s="142"/>
      <c r="AA656" s="142"/>
    </row>
    <row r="657" spans="8:27" ht="15.75" customHeight="1">
      <c r="H657" s="53"/>
      <c r="Y657" s="142"/>
      <c r="Z657" s="142"/>
      <c r="AA657" s="142"/>
    </row>
    <row r="658" spans="8:27" ht="15.75" customHeight="1">
      <c r="H658" s="53"/>
      <c r="Y658" s="142"/>
      <c r="Z658" s="142"/>
      <c r="AA658" s="142"/>
    </row>
    <row r="659" spans="8:27" ht="15.75" customHeight="1">
      <c r="H659" s="53"/>
      <c r="Y659" s="142"/>
      <c r="Z659" s="142"/>
      <c r="AA659" s="142"/>
    </row>
    <row r="660" spans="8:27" ht="15.75" customHeight="1">
      <c r="H660" s="53"/>
      <c r="Y660" s="142"/>
      <c r="Z660" s="142"/>
      <c r="AA660" s="142"/>
    </row>
    <row r="661" spans="8:27" ht="15.75" customHeight="1">
      <c r="H661" s="53"/>
      <c r="Y661" s="142"/>
      <c r="Z661" s="142"/>
      <c r="AA661" s="142"/>
    </row>
    <row r="662" spans="8:27" ht="15.75" customHeight="1">
      <c r="H662" s="53"/>
      <c r="Y662" s="142"/>
      <c r="Z662" s="142"/>
      <c r="AA662" s="142"/>
    </row>
    <row r="663" spans="8:27" ht="15.75" customHeight="1">
      <c r="H663" s="53"/>
      <c r="Y663" s="142"/>
      <c r="Z663" s="142"/>
      <c r="AA663" s="142"/>
    </row>
    <row r="664" spans="8:27" ht="15.75" customHeight="1">
      <c r="H664" s="53"/>
      <c r="Y664" s="142"/>
      <c r="Z664" s="142"/>
      <c r="AA664" s="142"/>
    </row>
    <row r="665" spans="8:27" ht="15.75" customHeight="1">
      <c r="H665" s="53"/>
      <c r="Y665" s="142"/>
      <c r="Z665" s="142"/>
      <c r="AA665" s="142"/>
    </row>
    <row r="666" spans="8:27" ht="15.75" customHeight="1">
      <c r="H666" s="53"/>
      <c r="Y666" s="142"/>
      <c r="Z666" s="142"/>
      <c r="AA666" s="142"/>
    </row>
    <row r="667" spans="8:27" ht="15.75" customHeight="1">
      <c r="H667" s="53"/>
      <c r="Y667" s="142"/>
      <c r="Z667" s="142"/>
      <c r="AA667" s="142"/>
    </row>
    <row r="668" spans="8:27" ht="15.75" customHeight="1">
      <c r="H668" s="53"/>
      <c r="Y668" s="142"/>
      <c r="Z668" s="142"/>
      <c r="AA668" s="142"/>
    </row>
    <row r="669" spans="8:27" ht="15.75" customHeight="1">
      <c r="H669" s="53"/>
      <c r="Y669" s="142"/>
      <c r="Z669" s="142"/>
      <c r="AA669" s="142"/>
    </row>
    <row r="670" spans="8:27" ht="15.75" customHeight="1">
      <c r="H670" s="53"/>
      <c r="Y670" s="142"/>
      <c r="Z670" s="142"/>
      <c r="AA670" s="142"/>
    </row>
    <row r="671" spans="8:27" ht="15.75" customHeight="1">
      <c r="H671" s="53"/>
      <c r="Y671" s="142"/>
      <c r="Z671" s="142"/>
      <c r="AA671" s="142"/>
    </row>
    <row r="672" spans="8:27" ht="15.75" customHeight="1">
      <c r="H672" s="53"/>
      <c r="Y672" s="142"/>
      <c r="Z672" s="142"/>
      <c r="AA672" s="142"/>
    </row>
    <row r="673" spans="8:27" ht="15.75" customHeight="1">
      <c r="H673" s="53"/>
      <c r="Y673" s="142"/>
      <c r="Z673" s="142"/>
      <c r="AA673" s="142"/>
    </row>
    <row r="674" spans="8:27" ht="15.75" customHeight="1">
      <c r="H674" s="53"/>
      <c r="Y674" s="142"/>
      <c r="Z674" s="142"/>
      <c r="AA674" s="142"/>
    </row>
    <row r="675" spans="8:27" ht="15.75" customHeight="1">
      <c r="H675" s="53"/>
      <c r="Y675" s="142"/>
      <c r="Z675" s="142"/>
      <c r="AA675" s="142"/>
    </row>
    <row r="676" spans="8:27" ht="15.75" customHeight="1">
      <c r="H676" s="53"/>
      <c r="Y676" s="142"/>
      <c r="Z676" s="142"/>
      <c r="AA676" s="142"/>
    </row>
    <row r="677" spans="8:27" ht="15.75" customHeight="1">
      <c r="H677" s="53"/>
      <c r="Y677" s="142"/>
      <c r="Z677" s="142"/>
      <c r="AA677" s="142"/>
    </row>
    <row r="678" spans="8:27" ht="15.75" customHeight="1">
      <c r="H678" s="53"/>
      <c r="Y678" s="142"/>
      <c r="Z678" s="142"/>
      <c r="AA678" s="142"/>
    </row>
    <row r="679" spans="8:27" ht="15.75" customHeight="1">
      <c r="H679" s="53"/>
      <c r="Y679" s="142"/>
      <c r="Z679" s="142"/>
      <c r="AA679" s="142"/>
    </row>
    <row r="680" spans="8:27" ht="15.75" customHeight="1">
      <c r="H680" s="53"/>
      <c r="Y680" s="142"/>
      <c r="Z680" s="142"/>
      <c r="AA680" s="142"/>
    </row>
    <row r="681" spans="8:27" ht="15.75" customHeight="1">
      <c r="H681" s="53"/>
      <c r="Y681" s="142"/>
      <c r="Z681" s="142"/>
      <c r="AA681" s="142"/>
    </row>
    <row r="682" spans="8:27" ht="15.75" customHeight="1">
      <c r="H682" s="53"/>
      <c r="Y682" s="142"/>
      <c r="Z682" s="142"/>
      <c r="AA682" s="142"/>
    </row>
    <row r="683" spans="8:27" ht="15.75" customHeight="1">
      <c r="H683" s="53"/>
      <c r="Y683" s="142"/>
      <c r="Z683" s="142"/>
      <c r="AA683" s="142"/>
    </row>
    <row r="684" spans="8:27" ht="15.75" customHeight="1">
      <c r="H684" s="53"/>
      <c r="Y684" s="142"/>
      <c r="Z684" s="142"/>
      <c r="AA684" s="142"/>
    </row>
    <row r="685" spans="8:27" ht="15.75" customHeight="1">
      <c r="H685" s="53"/>
      <c r="Y685" s="142"/>
      <c r="Z685" s="142"/>
      <c r="AA685" s="142"/>
    </row>
    <row r="686" spans="8:27" ht="15.75" customHeight="1">
      <c r="H686" s="53"/>
      <c r="Y686" s="142"/>
      <c r="Z686" s="142"/>
      <c r="AA686" s="142"/>
    </row>
    <row r="687" spans="8:27" ht="15.75" customHeight="1">
      <c r="H687" s="53"/>
      <c r="Y687" s="142"/>
      <c r="Z687" s="142"/>
      <c r="AA687" s="142"/>
    </row>
    <row r="688" spans="8:27" ht="15.75" customHeight="1">
      <c r="H688" s="53"/>
      <c r="Y688" s="142"/>
      <c r="Z688" s="142"/>
      <c r="AA688" s="142"/>
    </row>
    <row r="689" spans="8:27" ht="15.75" customHeight="1">
      <c r="H689" s="53"/>
      <c r="Y689" s="142"/>
      <c r="Z689" s="142"/>
      <c r="AA689" s="142"/>
    </row>
    <row r="690" spans="8:27" ht="15.75" customHeight="1">
      <c r="H690" s="53"/>
      <c r="Y690" s="142"/>
      <c r="Z690" s="142"/>
      <c r="AA690" s="142"/>
    </row>
    <row r="691" spans="8:27" ht="15.75" customHeight="1">
      <c r="H691" s="53"/>
      <c r="Y691" s="142"/>
      <c r="Z691" s="142"/>
      <c r="AA691" s="142"/>
    </row>
    <row r="692" spans="8:27" ht="15.75" customHeight="1">
      <c r="H692" s="53"/>
      <c r="Y692" s="142"/>
      <c r="Z692" s="142"/>
      <c r="AA692" s="142"/>
    </row>
    <row r="693" spans="8:27" ht="15.75" customHeight="1">
      <c r="H693" s="53"/>
      <c r="Y693" s="142"/>
      <c r="Z693" s="142"/>
      <c r="AA693" s="142"/>
    </row>
    <row r="694" spans="8:27" ht="15.75" customHeight="1">
      <c r="H694" s="53"/>
      <c r="Y694" s="142"/>
      <c r="Z694" s="142"/>
      <c r="AA694" s="142"/>
    </row>
    <row r="695" spans="8:27" ht="15.75" customHeight="1">
      <c r="H695" s="53"/>
      <c r="Y695" s="142"/>
      <c r="Z695" s="142"/>
      <c r="AA695" s="142"/>
    </row>
    <row r="696" spans="8:27" ht="15.75" customHeight="1">
      <c r="H696" s="53"/>
      <c r="Y696" s="142"/>
      <c r="Z696" s="142"/>
      <c r="AA696" s="142"/>
    </row>
    <row r="697" spans="8:27" ht="15.75" customHeight="1">
      <c r="H697" s="53"/>
      <c r="Y697" s="142"/>
      <c r="Z697" s="142"/>
      <c r="AA697" s="142"/>
    </row>
    <row r="698" spans="8:27" ht="15.75" customHeight="1">
      <c r="H698" s="53"/>
      <c r="Y698" s="142"/>
      <c r="Z698" s="142"/>
      <c r="AA698" s="142"/>
    </row>
    <row r="699" spans="8:27" ht="15.75" customHeight="1">
      <c r="H699" s="53"/>
      <c r="Y699" s="142"/>
      <c r="Z699" s="142"/>
      <c r="AA699" s="142"/>
    </row>
    <row r="700" spans="8:27" ht="15.75" customHeight="1">
      <c r="H700" s="53"/>
      <c r="Y700" s="142"/>
      <c r="Z700" s="142"/>
      <c r="AA700" s="142"/>
    </row>
    <row r="701" spans="8:27" ht="15.75" customHeight="1">
      <c r="H701" s="53"/>
      <c r="Y701" s="142"/>
      <c r="Z701" s="142"/>
      <c r="AA701" s="142"/>
    </row>
    <row r="702" spans="8:27" ht="15.75" customHeight="1">
      <c r="H702" s="53"/>
      <c r="Y702" s="142"/>
      <c r="Z702" s="142"/>
      <c r="AA702" s="142"/>
    </row>
    <row r="703" spans="8:27" ht="15.75" customHeight="1">
      <c r="H703" s="53"/>
      <c r="Y703" s="142"/>
      <c r="Z703" s="142"/>
      <c r="AA703" s="142"/>
    </row>
    <row r="704" spans="8:27" ht="15.75" customHeight="1">
      <c r="H704" s="53"/>
      <c r="Y704" s="142"/>
      <c r="Z704" s="142"/>
      <c r="AA704" s="142"/>
    </row>
    <row r="705" spans="8:27" ht="15.75" customHeight="1">
      <c r="H705" s="53"/>
      <c r="Y705" s="142"/>
      <c r="Z705" s="142"/>
      <c r="AA705" s="142"/>
    </row>
    <row r="706" spans="8:27" ht="15.75" customHeight="1">
      <c r="H706" s="53"/>
      <c r="Y706" s="142"/>
      <c r="Z706" s="142"/>
      <c r="AA706" s="142"/>
    </row>
    <row r="707" spans="8:27" ht="15.75" customHeight="1">
      <c r="H707" s="53"/>
      <c r="Y707" s="142"/>
      <c r="Z707" s="142"/>
      <c r="AA707" s="142"/>
    </row>
    <row r="708" spans="8:27" ht="15.75" customHeight="1">
      <c r="H708" s="53"/>
      <c r="Y708" s="142"/>
      <c r="Z708" s="142"/>
      <c r="AA708" s="142"/>
    </row>
    <row r="709" spans="8:27" ht="15.75" customHeight="1">
      <c r="H709" s="53"/>
      <c r="Y709" s="142"/>
      <c r="Z709" s="142"/>
      <c r="AA709" s="142"/>
    </row>
    <row r="710" spans="8:27" ht="15.75" customHeight="1">
      <c r="H710" s="53"/>
      <c r="Y710" s="142"/>
      <c r="Z710" s="142"/>
      <c r="AA710" s="142"/>
    </row>
    <row r="711" spans="8:27" ht="15.75" customHeight="1">
      <c r="H711" s="53"/>
      <c r="Y711" s="142"/>
      <c r="Z711" s="142"/>
      <c r="AA711" s="142"/>
    </row>
    <row r="712" spans="8:27" ht="15.75" customHeight="1">
      <c r="H712" s="53"/>
      <c r="Y712" s="142"/>
      <c r="Z712" s="142"/>
      <c r="AA712" s="142"/>
    </row>
    <row r="713" spans="8:27" ht="15.75" customHeight="1">
      <c r="H713" s="53"/>
      <c r="Y713" s="142"/>
      <c r="Z713" s="142"/>
      <c r="AA713" s="142"/>
    </row>
    <row r="714" spans="8:27" ht="15.75" customHeight="1">
      <c r="H714" s="53"/>
      <c r="Y714" s="142"/>
      <c r="Z714" s="142"/>
      <c r="AA714" s="142"/>
    </row>
    <row r="715" spans="8:27" ht="15.75" customHeight="1">
      <c r="H715" s="53"/>
      <c r="Y715" s="142"/>
      <c r="Z715" s="142"/>
      <c r="AA715" s="142"/>
    </row>
    <row r="716" spans="8:27" ht="15.75" customHeight="1">
      <c r="H716" s="53"/>
      <c r="Y716" s="142"/>
      <c r="Z716" s="142"/>
      <c r="AA716" s="142"/>
    </row>
    <row r="717" spans="8:27" ht="15.75" customHeight="1">
      <c r="H717" s="53"/>
      <c r="Y717" s="142"/>
      <c r="Z717" s="142"/>
      <c r="AA717" s="142"/>
    </row>
    <row r="718" spans="8:27" ht="15.75" customHeight="1">
      <c r="H718" s="53"/>
      <c r="Y718" s="142"/>
      <c r="Z718" s="142"/>
      <c r="AA718" s="142"/>
    </row>
    <row r="719" spans="8:27" ht="15.75" customHeight="1">
      <c r="H719" s="53"/>
      <c r="Y719" s="142"/>
      <c r="Z719" s="142"/>
      <c r="AA719" s="142"/>
    </row>
    <row r="720" spans="8:27" ht="15.75" customHeight="1">
      <c r="H720" s="53"/>
      <c r="Y720" s="142"/>
      <c r="Z720" s="142"/>
      <c r="AA720" s="142"/>
    </row>
    <row r="721" spans="8:27" ht="15.75" customHeight="1">
      <c r="H721" s="53"/>
      <c r="Y721" s="142"/>
      <c r="Z721" s="142"/>
      <c r="AA721" s="142"/>
    </row>
    <row r="722" spans="8:27" ht="15.75" customHeight="1">
      <c r="H722" s="53"/>
      <c r="Y722" s="142"/>
      <c r="Z722" s="142"/>
      <c r="AA722" s="142"/>
    </row>
    <row r="723" spans="8:27" ht="15.75" customHeight="1">
      <c r="H723" s="53"/>
      <c r="Y723" s="142"/>
      <c r="Z723" s="142"/>
      <c r="AA723" s="142"/>
    </row>
    <row r="724" spans="8:27" ht="15.75" customHeight="1">
      <c r="H724" s="53"/>
      <c r="Y724" s="142"/>
      <c r="Z724" s="142"/>
      <c r="AA724" s="142"/>
    </row>
    <row r="725" spans="8:27" ht="15.75" customHeight="1">
      <c r="H725" s="53"/>
      <c r="Y725" s="142"/>
      <c r="Z725" s="142"/>
      <c r="AA725" s="142"/>
    </row>
    <row r="726" spans="8:27" ht="15.75" customHeight="1">
      <c r="H726" s="53"/>
      <c r="Y726" s="142"/>
      <c r="Z726" s="142"/>
      <c r="AA726" s="142"/>
    </row>
    <row r="727" spans="8:27" ht="15.75" customHeight="1">
      <c r="H727" s="53"/>
      <c r="Y727" s="142"/>
      <c r="Z727" s="142"/>
      <c r="AA727" s="142"/>
    </row>
    <row r="728" spans="8:27" ht="15.75" customHeight="1">
      <c r="H728" s="53"/>
      <c r="Y728" s="142"/>
      <c r="Z728" s="142"/>
      <c r="AA728" s="142"/>
    </row>
    <row r="729" spans="8:27" ht="15.75" customHeight="1">
      <c r="H729" s="53"/>
      <c r="Y729" s="142"/>
      <c r="Z729" s="142"/>
      <c r="AA729" s="142"/>
    </row>
    <row r="730" spans="8:27" ht="15.75" customHeight="1">
      <c r="H730" s="53"/>
      <c r="Y730" s="142"/>
      <c r="Z730" s="142"/>
      <c r="AA730" s="142"/>
    </row>
    <row r="731" spans="8:27" ht="15.75" customHeight="1">
      <c r="H731" s="53"/>
      <c r="Y731" s="142"/>
      <c r="Z731" s="142"/>
      <c r="AA731" s="142"/>
    </row>
    <row r="732" spans="8:27" ht="15.75" customHeight="1">
      <c r="H732" s="53"/>
      <c r="Y732" s="142"/>
      <c r="Z732" s="142"/>
      <c r="AA732" s="142"/>
    </row>
    <row r="733" spans="8:27" ht="15.75" customHeight="1">
      <c r="H733" s="53"/>
      <c r="Y733" s="142"/>
      <c r="Z733" s="142"/>
      <c r="AA733" s="142"/>
    </row>
    <row r="734" spans="8:27" ht="15.75" customHeight="1">
      <c r="H734" s="53"/>
      <c r="Y734" s="142"/>
      <c r="Z734" s="142"/>
      <c r="AA734" s="142"/>
    </row>
    <row r="735" spans="8:27" ht="15.75" customHeight="1">
      <c r="H735" s="53"/>
      <c r="Y735" s="142"/>
      <c r="Z735" s="142"/>
      <c r="AA735" s="142"/>
    </row>
    <row r="736" spans="8:27" ht="15.75" customHeight="1">
      <c r="H736" s="53"/>
      <c r="Y736" s="142"/>
      <c r="Z736" s="142"/>
      <c r="AA736" s="142"/>
    </row>
    <row r="737" spans="8:27" ht="15.75" customHeight="1">
      <c r="H737" s="53"/>
      <c r="Y737" s="142"/>
      <c r="Z737" s="142"/>
      <c r="AA737" s="142"/>
    </row>
    <row r="738" spans="8:27" ht="15.75" customHeight="1">
      <c r="H738" s="53"/>
      <c r="Y738" s="142"/>
      <c r="Z738" s="142"/>
      <c r="AA738" s="142"/>
    </row>
    <row r="739" spans="8:27" ht="15.75" customHeight="1">
      <c r="H739" s="53"/>
      <c r="Y739" s="142"/>
      <c r="Z739" s="142"/>
      <c r="AA739" s="142"/>
    </row>
    <row r="740" spans="8:27" ht="15.75" customHeight="1">
      <c r="H740" s="53"/>
      <c r="Y740" s="142"/>
      <c r="Z740" s="142"/>
      <c r="AA740" s="142"/>
    </row>
    <row r="741" spans="8:27" ht="15.75" customHeight="1">
      <c r="H741" s="53"/>
      <c r="Y741" s="142"/>
      <c r="Z741" s="142"/>
      <c r="AA741" s="142"/>
    </row>
    <row r="742" spans="8:27" ht="15.75" customHeight="1">
      <c r="H742" s="53"/>
      <c r="Y742" s="142"/>
      <c r="Z742" s="142"/>
      <c r="AA742" s="142"/>
    </row>
    <row r="743" spans="8:27" ht="15.75" customHeight="1">
      <c r="H743" s="53"/>
      <c r="Y743" s="142"/>
      <c r="Z743" s="142"/>
      <c r="AA743" s="142"/>
    </row>
    <row r="744" spans="8:27" ht="15.75" customHeight="1">
      <c r="H744" s="53"/>
      <c r="Y744" s="142"/>
      <c r="Z744" s="142"/>
      <c r="AA744" s="142"/>
    </row>
    <row r="745" spans="8:27" ht="15.75" customHeight="1">
      <c r="H745" s="53"/>
      <c r="Y745" s="142"/>
      <c r="Z745" s="142"/>
      <c r="AA745" s="142"/>
    </row>
    <row r="746" spans="8:27" ht="15.75" customHeight="1">
      <c r="H746" s="53"/>
      <c r="Y746" s="142"/>
      <c r="Z746" s="142"/>
      <c r="AA746" s="142"/>
    </row>
    <row r="747" spans="8:27" ht="15.75" customHeight="1">
      <c r="H747" s="53"/>
      <c r="Y747" s="142"/>
      <c r="Z747" s="142"/>
      <c r="AA747" s="142"/>
    </row>
    <row r="748" spans="8:27" ht="15.75" customHeight="1">
      <c r="H748" s="53"/>
      <c r="Y748" s="142"/>
      <c r="Z748" s="142"/>
      <c r="AA748" s="142"/>
    </row>
    <row r="749" spans="8:27" ht="15.75" customHeight="1">
      <c r="H749" s="53"/>
      <c r="Y749" s="142"/>
      <c r="Z749" s="142"/>
      <c r="AA749" s="142"/>
    </row>
    <row r="750" spans="8:27" ht="15.75" customHeight="1">
      <c r="H750" s="53"/>
      <c r="Y750" s="142"/>
      <c r="Z750" s="142"/>
      <c r="AA750" s="142"/>
    </row>
    <row r="751" spans="8:27" ht="15.75" customHeight="1">
      <c r="H751" s="53"/>
      <c r="Y751" s="142"/>
      <c r="Z751" s="142"/>
      <c r="AA751" s="142"/>
    </row>
    <row r="752" spans="8:27" ht="15.75" customHeight="1">
      <c r="H752" s="53"/>
      <c r="Y752" s="142"/>
      <c r="Z752" s="142"/>
      <c r="AA752" s="142"/>
    </row>
    <row r="753" spans="8:27" ht="15.75" customHeight="1">
      <c r="H753" s="53"/>
      <c r="Y753" s="142"/>
      <c r="Z753" s="142"/>
      <c r="AA753" s="142"/>
    </row>
    <row r="754" spans="8:27" ht="15.75" customHeight="1">
      <c r="H754" s="53"/>
      <c r="Y754" s="142"/>
      <c r="Z754" s="142"/>
      <c r="AA754" s="142"/>
    </row>
    <row r="755" spans="8:27" ht="15.75" customHeight="1">
      <c r="H755" s="53"/>
      <c r="Y755" s="142"/>
      <c r="Z755" s="142"/>
      <c r="AA755" s="142"/>
    </row>
    <row r="756" spans="8:27" ht="15.75" customHeight="1">
      <c r="H756" s="53"/>
      <c r="Y756" s="142"/>
      <c r="Z756" s="142"/>
      <c r="AA756" s="142"/>
    </row>
    <row r="757" spans="8:27" ht="15.75" customHeight="1">
      <c r="H757" s="53"/>
      <c r="Y757" s="142"/>
      <c r="Z757" s="142"/>
      <c r="AA757" s="142"/>
    </row>
    <row r="758" spans="8:27" ht="15.75" customHeight="1">
      <c r="H758" s="53"/>
      <c r="Y758" s="142"/>
      <c r="Z758" s="142"/>
      <c r="AA758" s="142"/>
    </row>
    <row r="759" spans="8:27" ht="15.75" customHeight="1">
      <c r="H759" s="53"/>
      <c r="Y759" s="142"/>
      <c r="Z759" s="142"/>
      <c r="AA759" s="142"/>
    </row>
    <row r="760" spans="8:27" ht="15.75" customHeight="1">
      <c r="H760" s="53"/>
      <c r="Y760" s="142"/>
      <c r="Z760" s="142"/>
      <c r="AA760" s="142"/>
    </row>
    <row r="761" spans="8:27" ht="15.75" customHeight="1">
      <c r="H761" s="53"/>
      <c r="Y761" s="142"/>
      <c r="Z761" s="142"/>
      <c r="AA761" s="142"/>
    </row>
    <row r="762" spans="8:27" ht="15.75" customHeight="1">
      <c r="H762" s="53"/>
      <c r="Y762" s="142"/>
      <c r="Z762" s="142"/>
      <c r="AA762" s="142"/>
    </row>
    <row r="763" spans="8:27" ht="15.75" customHeight="1">
      <c r="H763" s="53"/>
      <c r="Y763" s="142"/>
      <c r="Z763" s="142"/>
      <c r="AA763" s="142"/>
    </row>
    <row r="764" spans="8:27" ht="15.75" customHeight="1">
      <c r="H764" s="53"/>
      <c r="Y764" s="142"/>
      <c r="Z764" s="142"/>
      <c r="AA764" s="142"/>
    </row>
    <row r="765" spans="8:27" ht="15.75" customHeight="1">
      <c r="H765" s="53"/>
      <c r="Y765" s="142"/>
      <c r="Z765" s="142"/>
      <c r="AA765" s="142"/>
    </row>
    <row r="766" spans="8:27" ht="15.75" customHeight="1">
      <c r="H766" s="53"/>
      <c r="Y766" s="142"/>
      <c r="Z766" s="142"/>
      <c r="AA766" s="142"/>
    </row>
    <row r="767" spans="8:27" ht="15.75" customHeight="1">
      <c r="H767" s="53"/>
      <c r="Y767" s="142"/>
      <c r="Z767" s="142"/>
      <c r="AA767" s="142"/>
    </row>
    <row r="768" spans="8:27" ht="15.75" customHeight="1">
      <c r="H768" s="53"/>
      <c r="Y768" s="142"/>
      <c r="Z768" s="142"/>
      <c r="AA768" s="142"/>
    </row>
    <row r="769" spans="8:27" ht="15.75" customHeight="1">
      <c r="H769" s="53"/>
      <c r="Y769" s="142"/>
      <c r="Z769" s="142"/>
      <c r="AA769" s="142"/>
    </row>
    <row r="770" spans="8:27" ht="15.75" customHeight="1">
      <c r="H770" s="53"/>
      <c r="Y770" s="142"/>
      <c r="Z770" s="142"/>
      <c r="AA770" s="142"/>
    </row>
    <row r="771" spans="8:27" ht="15.75" customHeight="1">
      <c r="H771" s="53"/>
      <c r="Y771" s="142"/>
      <c r="Z771" s="142"/>
      <c r="AA771" s="142"/>
    </row>
    <row r="772" spans="8:27" ht="15.75" customHeight="1">
      <c r="H772" s="53"/>
      <c r="Y772" s="142"/>
      <c r="Z772" s="142"/>
      <c r="AA772" s="142"/>
    </row>
    <row r="773" spans="8:27" ht="15.75" customHeight="1">
      <c r="H773" s="53"/>
      <c r="Y773" s="142"/>
      <c r="Z773" s="142"/>
      <c r="AA773" s="142"/>
    </row>
    <row r="774" spans="8:27" ht="15.75" customHeight="1">
      <c r="H774" s="53"/>
      <c r="Y774" s="142"/>
      <c r="Z774" s="142"/>
      <c r="AA774" s="142"/>
    </row>
    <row r="775" spans="8:27" ht="15.75" customHeight="1">
      <c r="H775" s="53"/>
      <c r="Y775" s="142"/>
      <c r="Z775" s="142"/>
      <c r="AA775" s="142"/>
    </row>
    <row r="776" spans="8:27" ht="15.75" customHeight="1">
      <c r="H776" s="53"/>
      <c r="Y776" s="142"/>
      <c r="Z776" s="142"/>
      <c r="AA776" s="142"/>
    </row>
    <row r="777" spans="8:27" ht="15.75" customHeight="1">
      <c r="H777" s="53"/>
      <c r="Y777" s="142"/>
      <c r="Z777" s="142"/>
      <c r="AA777" s="142"/>
    </row>
    <row r="778" spans="8:27" ht="15.75" customHeight="1">
      <c r="H778" s="53"/>
      <c r="Y778" s="142"/>
      <c r="Z778" s="142"/>
      <c r="AA778" s="142"/>
    </row>
    <row r="779" spans="8:27" ht="15.75" customHeight="1">
      <c r="H779" s="53"/>
      <c r="Y779" s="142"/>
      <c r="Z779" s="142"/>
      <c r="AA779" s="142"/>
    </row>
    <row r="780" spans="8:27" ht="15.75" customHeight="1">
      <c r="H780" s="53"/>
      <c r="Y780" s="142"/>
      <c r="Z780" s="142"/>
      <c r="AA780" s="142"/>
    </row>
    <row r="781" spans="8:27" ht="15.75" customHeight="1">
      <c r="H781" s="53"/>
      <c r="Y781" s="142"/>
      <c r="Z781" s="142"/>
      <c r="AA781" s="142"/>
    </row>
    <row r="782" spans="8:27" ht="15.75" customHeight="1">
      <c r="H782" s="53"/>
      <c r="Y782" s="142"/>
      <c r="Z782" s="142"/>
      <c r="AA782" s="142"/>
    </row>
    <row r="783" spans="8:27" ht="15.75" customHeight="1">
      <c r="H783" s="53"/>
      <c r="Y783" s="142"/>
      <c r="Z783" s="142"/>
      <c r="AA783" s="142"/>
    </row>
    <row r="784" spans="8:27" ht="15.75" customHeight="1">
      <c r="H784" s="53"/>
      <c r="Y784" s="142"/>
      <c r="Z784" s="142"/>
      <c r="AA784" s="142"/>
    </row>
    <row r="785" spans="8:27" ht="15.75" customHeight="1">
      <c r="H785" s="53"/>
      <c r="Y785" s="142"/>
      <c r="Z785" s="142"/>
      <c r="AA785" s="142"/>
    </row>
    <row r="786" spans="8:27" ht="15.75" customHeight="1">
      <c r="H786" s="53"/>
      <c r="Y786" s="142"/>
      <c r="Z786" s="142"/>
      <c r="AA786" s="142"/>
    </row>
    <row r="787" spans="8:27" ht="15.75" customHeight="1">
      <c r="H787" s="53"/>
      <c r="Y787" s="142"/>
      <c r="Z787" s="142"/>
      <c r="AA787" s="142"/>
    </row>
    <row r="788" spans="8:27" ht="15.75" customHeight="1">
      <c r="H788" s="53"/>
      <c r="Y788" s="142"/>
      <c r="Z788" s="142"/>
      <c r="AA788" s="142"/>
    </row>
    <row r="789" spans="8:27" ht="15.75" customHeight="1">
      <c r="H789" s="53"/>
      <c r="Y789" s="142"/>
      <c r="Z789" s="142"/>
      <c r="AA789" s="142"/>
    </row>
    <row r="790" spans="8:27" ht="15.75" customHeight="1">
      <c r="H790" s="53"/>
      <c r="Y790" s="142"/>
      <c r="Z790" s="142"/>
      <c r="AA790" s="142"/>
    </row>
    <row r="791" spans="8:27" ht="15.75" customHeight="1">
      <c r="H791" s="53"/>
      <c r="Y791" s="142"/>
      <c r="Z791" s="142"/>
      <c r="AA791" s="142"/>
    </row>
    <row r="792" spans="8:27" ht="15.75" customHeight="1">
      <c r="H792" s="53"/>
      <c r="Y792" s="142"/>
      <c r="Z792" s="142"/>
      <c r="AA792" s="142"/>
    </row>
    <row r="793" spans="8:27" ht="15.75" customHeight="1">
      <c r="H793" s="53"/>
      <c r="Y793" s="142"/>
      <c r="Z793" s="142"/>
      <c r="AA793" s="142"/>
    </row>
    <row r="794" spans="8:27" ht="15.75" customHeight="1">
      <c r="H794" s="53"/>
      <c r="Y794" s="142"/>
      <c r="Z794" s="142"/>
      <c r="AA794" s="142"/>
    </row>
    <row r="795" spans="8:27" ht="15.75" customHeight="1">
      <c r="H795" s="53"/>
      <c r="Y795" s="142"/>
      <c r="Z795" s="142"/>
      <c r="AA795" s="142"/>
    </row>
    <row r="796" spans="8:27" ht="15.75" customHeight="1">
      <c r="H796" s="53"/>
      <c r="Y796" s="142"/>
      <c r="Z796" s="142"/>
      <c r="AA796" s="142"/>
    </row>
    <row r="797" spans="8:27" ht="15.75" customHeight="1">
      <c r="H797" s="53"/>
      <c r="Y797" s="142"/>
      <c r="Z797" s="142"/>
      <c r="AA797" s="142"/>
    </row>
    <row r="798" spans="8:27" ht="15.75" customHeight="1">
      <c r="H798" s="53"/>
      <c r="Y798" s="142"/>
      <c r="Z798" s="142"/>
      <c r="AA798" s="142"/>
    </row>
    <row r="799" spans="8:27" ht="15.75" customHeight="1">
      <c r="H799" s="53"/>
      <c r="Y799" s="142"/>
      <c r="Z799" s="142"/>
      <c r="AA799" s="142"/>
    </row>
    <row r="800" spans="8:27" ht="15.75" customHeight="1">
      <c r="H800" s="53"/>
      <c r="Y800" s="142"/>
      <c r="Z800" s="142"/>
      <c r="AA800" s="142"/>
    </row>
    <row r="801" spans="8:27" ht="15.75" customHeight="1">
      <c r="H801" s="53"/>
      <c r="Y801" s="142"/>
      <c r="Z801" s="142"/>
      <c r="AA801" s="142"/>
    </row>
    <row r="802" spans="8:27" ht="15.75" customHeight="1">
      <c r="H802" s="53"/>
      <c r="Y802" s="142"/>
      <c r="Z802" s="142"/>
      <c r="AA802" s="142"/>
    </row>
    <row r="803" spans="8:27" ht="15.75" customHeight="1">
      <c r="H803" s="53"/>
      <c r="Y803" s="142"/>
      <c r="Z803" s="142"/>
      <c r="AA803" s="142"/>
    </row>
    <row r="804" spans="8:27" ht="15.75" customHeight="1">
      <c r="H804" s="53"/>
      <c r="Y804" s="142"/>
      <c r="Z804" s="142"/>
      <c r="AA804" s="142"/>
    </row>
    <row r="805" spans="8:27" ht="15.75" customHeight="1">
      <c r="H805" s="53"/>
      <c r="Y805" s="142"/>
      <c r="Z805" s="142"/>
      <c r="AA805" s="142"/>
    </row>
    <row r="806" spans="8:27" ht="15.75" customHeight="1">
      <c r="H806" s="53"/>
      <c r="Y806" s="142"/>
      <c r="Z806" s="142"/>
      <c r="AA806" s="142"/>
    </row>
    <row r="807" spans="8:27" ht="15.75" customHeight="1">
      <c r="H807" s="53"/>
      <c r="Y807" s="142"/>
      <c r="Z807" s="142"/>
      <c r="AA807" s="142"/>
    </row>
    <row r="808" spans="8:27" ht="15.75" customHeight="1">
      <c r="H808" s="53"/>
      <c r="Y808" s="142"/>
      <c r="Z808" s="142"/>
      <c r="AA808" s="142"/>
    </row>
    <row r="809" spans="8:27" ht="15.75" customHeight="1">
      <c r="H809" s="53"/>
      <c r="Y809" s="142"/>
      <c r="Z809" s="142"/>
      <c r="AA809" s="142"/>
    </row>
    <row r="810" spans="8:27" ht="15.75" customHeight="1">
      <c r="H810" s="53"/>
      <c r="Y810" s="142"/>
      <c r="Z810" s="142"/>
      <c r="AA810" s="142"/>
    </row>
    <row r="811" spans="8:27" ht="15.75" customHeight="1">
      <c r="H811" s="53"/>
      <c r="Y811" s="142"/>
      <c r="Z811" s="142"/>
      <c r="AA811" s="142"/>
    </row>
    <row r="812" spans="8:27" ht="15.75" customHeight="1">
      <c r="H812" s="53"/>
      <c r="Y812" s="142"/>
      <c r="Z812" s="142"/>
      <c r="AA812" s="142"/>
    </row>
    <row r="813" spans="8:27" ht="15.75" customHeight="1">
      <c r="H813" s="53"/>
      <c r="Y813" s="142"/>
      <c r="Z813" s="142"/>
      <c r="AA813" s="142"/>
    </row>
    <row r="814" spans="8:27" ht="15.75" customHeight="1">
      <c r="H814" s="53"/>
      <c r="Y814" s="142"/>
      <c r="Z814" s="142"/>
      <c r="AA814" s="142"/>
    </row>
    <row r="815" spans="8:27" ht="15.75" customHeight="1">
      <c r="H815" s="53"/>
      <c r="Y815" s="142"/>
      <c r="Z815" s="142"/>
      <c r="AA815" s="142"/>
    </row>
    <row r="816" spans="8:27" ht="15.75" customHeight="1">
      <c r="H816" s="53"/>
      <c r="Y816" s="142"/>
      <c r="Z816" s="142"/>
      <c r="AA816" s="142"/>
    </row>
    <row r="817" spans="8:27" ht="15.75" customHeight="1">
      <c r="H817" s="53"/>
      <c r="Y817" s="142"/>
      <c r="Z817" s="142"/>
      <c r="AA817" s="142"/>
    </row>
    <row r="818" spans="8:27" ht="15.75" customHeight="1">
      <c r="H818" s="53"/>
      <c r="Y818" s="142"/>
      <c r="Z818" s="142"/>
      <c r="AA818" s="142"/>
    </row>
    <row r="819" spans="8:27" ht="15.75" customHeight="1">
      <c r="H819" s="53"/>
      <c r="Y819" s="142"/>
      <c r="Z819" s="142"/>
      <c r="AA819" s="142"/>
    </row>
    <row r="820" spans="8:27" ht="15.75" customHeight="1">
      <c r="H820" s="53"/>
      <c r="Y820" s="142"/>
      <c r="Z820" s="142"/>
      <c r="AA820" s="142"/>
    </row>
    <row r="821" spans="8:27" ht="15.75" customHeight="1">
      <c r="H821" s="53"/>
      <c r="Y821" s="142"/>
      <c r="Z821" s="142"/>
      <c r="AA821" s="142"/>
    </row>
    <row r="822" spans="8:27" ht="15.75" customHeight="1">
      <c r="H822" s="53"/>
      <c r="Y822" s="142"/>
      <c r="Z822" s="142"/>
      <c r="AA822" s="142"/>
    </row>
    <row r="823" spans="8:27" ht="15.75" customHeight="1">
      <c r="H823" s="53"/>
      <c r="Y823" s="142"/>
      <c r="Z823" s="142"/>
      <c r="AA823" s="142"/>
    </row>
    <row r="824" spans="8:27" ht="15.75" customHeight="1">
      <c r="H824" s="53"/>
      <c r="Y824" s="142"/>
      <c r="Z824" s="142"/>
      <c r="AA824" s="142"/>
    </row>
    <row r="825" spans="8:27" ht="15.75" customHeight="1">
      <c r="H825" s="53"/>
      <c r="Y825" s="142"/>
      <c r="Z825" s="142"/>
      <c r="AA825" s="142"/>
    </row>
    <row r="826" spans="8:27" ht="15.75" customHeight="1">
      <c r="H826" s="53"/>
      <c r="Y826" s="142"/>
      <c r="Z826" s="142"/>
      <c r="AA826" s="142"/>
    </row>
    <row r="827" spans="8:27" ht="15.75" customHeight="1">
      <c r="H827" s="53"/>
      <c r="Y827" s="142"/>
      <c r="Z827" s="142"/>
      <c r="AA827" s="142"/>
    </row>
    <row r="828" spans="8:27" ht="15.75" customHeight="1">
      <c r="H828" s="53"/>
      <c r="Y828" s="142"/>
      <c r="Z828" s="142"/>
      <c r="AA828" s="142"/>
    </row>
    <row r="829" spans="8:27" ht="15.75" customHeight="1">
      <c r="H829" s="53"/>
      <c r="Y829" s="142"/>
      <c r="Z829" s="142"/>
      <c r="AA829" s="142"/>
    </row>
    <row r="830" spans="8:27" ht="15.75" customHeight="1">
      <c r="H830" s="53"/>
      <c r="Y830" s="142"/>
      <c r="Z830" s="142"/>
      <c r="AA830" s="142"/>
    </row>
    <row r="831" spans="8:27" ht="15.75" customHeight="1">
      <c r="H831" s="53"/>
      <c r="Y831" s="142"/>
      <c r="Z831" s="142"/>
      <c r="AA831" s="142"/>
    </row>
    <row r="832" spans="8:27" ht="15.75" customHeight="1">
      <c r="H832" s="53"/>
      <c r="Y832" s="142"/>
      <c r="Z832" s="142"/>
      <c r="AA832" s="142"/>
    </row>
    <row r="833" spans="8:27" ht="15.75" customHeight="1">
      <c r="H833" s="53"/>
      <c r="Y833" s="142"/>
      <c r="Z833" s="142"/>
      <c r="AA833" s="142"/>
    </row>
    <row r="834" spans="8:27" ht="15.75" customHeight="1">
      <c r="H834" s="53"/>
      <c r="Y834" s="142"/>
      <c r="Z834" s="142"/>
      <c r="AA834" s="142"/>
    </row>
    <row r="835" spans="8:27" ht="15.75" customHeight="1">
      <c r="H835" s="53"/>
      <c r="Y835" s="142"/>
      <c r="Z835" s="142"/>
      <c r="AA835" s="142"/>
    </row>
    <row r="836" spans="8:27" ht="15.75" customHeight="1">
      <c r="H836" s="53"/>
      <c r="Y836" s="142"/>
      <c r="Z836" s="142"/>
      <c r="AA836" s="142"/>
    </row>
    <row r="837" spans="8:27" ht="15.75" customHeight="1">
      <c r="H837" s="53"/>
      <c r="Y837" s="142"/>
      <c r="Z837" s="142"/>
      <c r="AA837" s="142"/>
    </row>
    <row r="838" spans="8:27" ht="15.75" customHeight="1">
      <c r="H838" s="53"/>
      <c r="Y838" s="142"/>
      <c r="Z838" s="142"/>
      <c r="AA838" s="142"/>
    </row>
    <row r="839" spans="8:27" ht="15.75" customHeight="1">
      <c r="H839" s="53"/>
      <c r="Y839" s="142"/>
      <c r="Z839" s="142"/>
      <c r="AA839" s="142"/>
    </row>
    <row r="840" spans="8:27" ht="15.75" customHeight="1">
      <c r="H840" s="53"/>
      <c r="Y840" s="142"/>
      <c r="Z840" s="142"/>
      <c r="AA840" s="142"/>
    </row>
    <row r="841" spans="8:27" ht="15.75" customHeight="1">
      <c r="H841" s="53"/>
      <c r="Y841" s="142"/>
      <c r="Z841" s="142"/>
      <c r="AA841" s="142"/>
    </row>
    <row r="842" spans="8:27" ht="15.75" customHeight="1">
      <c r="H842" s="53"/>
      <c r="Y842" s="142"/>
      <c r="Z842" s="142"/>
      <c r="AA842" s="142"/>
    </row>
    <row r="843" spans="8:27" ht="15.75" customHeight="1">
      <c r="H843" s="53"/>
      <c r="Y843" s="142"/>
      <c r="Z843" s="142"/>
      <c r="AA843" s="142"/>
    </row>
    <row r="844" spans="8:27" ht="15.75" customHeight="1">
      <c r="H844" s="53"/>
      <c r="Y844" s="142"/>
      <c r="Z844" s="142"/>
      <c r="AA844" s="142"/>
    </row>
    <row r="845" spans="8:27" ht="15.75" customHeight="1">
      <c r="H845" s="53"/>
      <c r="Y845" s="142"/>
      <c r="Z845" s="142"/>
      <c r="AA845" s="142"/>
    </row>
    <row r="846" spans="8:27" ht="15.75" customHeight="1">
      <c r="H846" s="53"/>
      <c r="Y846" s="142"/>
      <c r="Z846" s="142"/>
      <c r="AA846" s="142"/>
    </row>
    <row r="847" spans="8:27" ht="15.75" customHeight="1">
      <c r="H847" s="53"/>
      <c r="Y847" s="142"/>
      <c r="Z847" s="142"/>
      <c r="AA847" s="142"/>
    </row>
    <row r="848" spans="8:27" ht="15.75" customHeight="1">
      <c r="H848" s="53"/>
      <c r="Y848" s="142"/>
      <c r="Z848" s="142"/>
      <c r="AA848" s="142"/>
    </row>
    <row r="849" spans="8:27" ht="15.75" customHeight="1">
      <c r="H849" s="53"/>
      <c r="Y849" s="142"/>
      <c r="Z849" s="142"/>
      <c r="AA849" s="142"/>
    </row>
    <row r="850" spans="8:27" ht="15.75" customHeight="1">
      <c r="H850" s="53"/>
      <c r="Y850" s="142"/>
      <c r="Z850" s="142"/>
      <c r="AA850" s="142"/>
    </row>
    <row r="851" spans="8:27" ht="15.75" customHeight="1">
      <c r="H851" s="53"/>
      <c r="Y851" s="142"/>
      <c r="Z851" s="142"/>
      <c r="AA851" s="142"/>
    </row>
    <row r="852" spans="8:27" ht="15.75" customHeight="1">
      <c r="H852" s="53"/>
      <c r="Y852" s="142"/>
      <c r="Z852" s="142"/>
      <c r="AA852" s="142"/>
    </row>
    <row r="853" spans="8:27" ht="15.75" customHeight="1">
      <c r="H853" s="53"/>
      <c r="Y853" s="142"/>
      <c r="Z853" s="142"/>
      <c r="AA853" s="142"/>
    </row>
    <row r="854" spans="8:27" ht="15.75" customHeight="1">
      <c r="H854" s="53"/>
      <c r="Y854" s="142"/>
      <c r="Z854" s="142"/>
      <c r="AA854" s="142"/>
    </row>
    <row r="855" spans="8:27" ht="15.75" customHeight="1">
      <c r="H855" s="53"/>
      <c r="Y855" s="142"/>
      <c r="Z855" s="142"/>
      <c r="AA855" s="142"/>
    </row>
    <row r="856" spans="8:27" ht="15.75" customHeight="1">
      <c r="H856" s="53"/>
      <c r="Y856" s="142"/>
      <c r="Z856" s="142"/>
      <c r="AA856" s="142"/>
    </row>
    <row r="857" spans="8:27" ht="15.75" customHeight="1">
      <c r="H857" s="53"/>
      <c r="Y857" s="142"/>
      <c r="Z857" s="142"/>
      <c r="AA857" s="142"/>
    </row>
    <row r="858" spans="8:27" ht="15.75" customHeight="1">
      <c r="H858" s="53"/>
      <c r="Y858" s="142"/>
      <c r="Z858" s="142"/>
      <c r="AA858" s="142"/>
    </row>
    <row r="859" spans="8:27" ht="15.75" customHeight="1">
      <c r="H859" s="53"/>
      <c r="Y859" s="142"/>
      <c r="Z859" s="142"/>
      <c r="AA859" s="142"/>
    </row>
    <row r="860" spans="8:27" ht="15.75" customHeight="1">
      <c r="H860" s="53"/>
      <c r="Y860" s="142"/>
      <c r="Z860" s="142"/>
      <c r="AA860" s="142"/>
    </row>
    <row r="861" spans="8:27" ht="15.75" customHeight="1">
      <c r="H861" s="53"/>
      <c r="Y861" s="142"/>
      <c r="Z861" s="142"/>
      <c r="AA861" s="142"/>
    </row>
    <row r="862" spans="8:27" ht="15.75" customHeight="1">
      <c r="H862" s="53"/>
      <c r="Y862" s="142"/>
      <c r="Z862" s="142"/>
      <c r="AA862" s="142"/>
    </row>
    <row r="863" spans="8:27" ht="15.75" customHeight="1">
      <c r="H863" s="53"/>
      <c r="Y863" s="142"/>
      <c r="Z863" s="142"/>
      <c r="AA863" s="142"/>
    </row>
    <row r="864" spans="8:27" ht="15.75" customHeight="1">
      <c r="H864" s="53"/>
      <c r="Y864" s="142"/>
      <c r="Z864" s="142"/>
      <c r="AA864" s="142"/>
    </row>
    <row r="865" spans="8:27" ht="15.75" customHeight="1">
      <c r="H865" s="53"/>
      <c r="Y865" s="142"/>
      <c r="Z865" s="142"/>
      <c r="AA865" s="142"/>
    </row>
    <row r="866" spans="8:27" ht="15.75" customHeight="1">
      <c r="H866" s="53"/>
      <c r="Y866" s="142"/>
      <c r="Z866" s="142"/>
      <c r="AA866" s="142"/>
    </row>
    <row r="867" spans="8:27" ht="15.75" customHeight="1">
      <c r="H867" s="53"/>
      <c r="Y867" s="142"/>
      <c r="Z867" s="142"/>
      <c r="AA867" s="142"/>
    </row>
    <row r="868" spans="8:27" ht="15.75" customHeight="1">
      <c r="H868" s="53"/>
      <c r="Y868" s="142"/>
      <c r="Z868" s="142"/>
      <c r="AA868" s="142"/>
    </row>
    <row r="869" spans="8:27" ht="15.75" customHeight="1">
      <c r="H869" s="53"/>
      <c r="Y869" s="142"/>
      <c r="Z869" s="142"/>
      <c r="AA869" s="142"/>
    </row>
    <row r="870" spans="8:27" ht="15.75" customHeight="1">
      <c r="H870" s="53"/>
      <c r="Y870" s="142"/>
      <c r="Z870" s="142"/>
      <c r="AA870" s="142"/>
    </row>
    <row r="871" spans="8:27" ht="15.75" customHeight="1">
      <c r="H871" s="53"/>
      <c r="Y871" s="142"/>
      <c r="Z871" s="142"/>
      <c r="AA871" s="142"/>
    </row>
    <row r="872" spans="8:27" ht="15.75" customHeight="1">
      <c r="H872" s="53"/>
      <c r="Y872" s="142"/>
      <c r="Z872" s="142"/>
      <c r="AA872" s="142"/>
    </row>
    <row r="873" spans="8:27" ht="15.75" customHeight="1">
      <c r="H873" s="53"/>
      <c r="Y873" s="142"/>
      <c r="Z873" s="142"/>
      <c r="AA873" s="142"/>
    </row>
    <row r="874" spans="8:27" ht="15.75" customHeight="1">
      <c r="H874" s="53"/>
      <c r="Y874" s="142"/>
      <c r="Z874" s="142"/>
      <c r="AA874" s="142"/>
    </row>
    <row r="875" spans="8:27" ht="15.75" customHeight="1">
      <c r="H875" s="53"/>
      <c r="Y875" s="142"/>
      <c r="Z875" s="142"/>
      <c r="AA875" s="142"/>
    </row>
    <row r="876" spans="8:27" ht="15.75" customHeight="1">
      <c r="H876" s="53"/>
      <c r="Y876" s="142"/>
      <c r="Z876" s="142"/>
      <c r="AA876" s="142"/>
    </row>
    <row r="877" spans="8:27" ht="15.75" customHeight="1">
      <c r="H877" s="53"/>
      <c r="Y877" s="142"/>
      <c r="Z877" s="142"/>
      <c r="AA877" s="142"/>
    </row>
    <row r="878" spans="8:27" ht="15.75" customHeight="1">
      <c r="H878" s="53"/>
      <c r="Y878" s="142"/>
      <c r="Z878" s="142"/>
      <c r="AA878" s="142"/>
    </row>
    <row r="879" spans="8:27" ht="15.75" customHeight="1">
      <c r="H879" s="53"/>
      <c r="Y879" s="142"/>
      <c r="Z879" s="142"/>
      <c r="AA879" s="142"/>
    </row>
    <row r="880" spans="8:27" ht="15.75" customHeight="1">
      <c r="H880" s="53"/>
      <c r="Y880" s="142"/>
      <c r="Z880" s="142"/>
      <c r="AA880" s="142"/>
    </row>
    <row r="881" spans="8:27" ht="15.75" customHeight="1">
      <c r="H881" s="53"/>
      <c r="Y881" s="142"/>
      <c r="Z881" s="142"/>
      <c r="AA881" s="142"/>
    </row>
    <row r="882" spans="8:27" ht="15.75" customHeight="1">
      <c r="H882" s="53"/>
      <c r="Y882" s="142"/>
      <c r="Z882" s="142"/>
      <c r="AA882" s="142"/>
    </row>
    <row r="883" spans="8:27" ht="15.75" customHeight="1">
      <c r="H883" s="53"/>
      <c r="Y883" s="142"/>
      <c r="Z883" s="142"/>
      <c r="AA883" s="142"/>
    </row>
    <row r="884" spans="8:27" ht="15.75" customHeight="1">
      <c r="H884" s="53"/>
      <c r="Y884" s="142"/>
      <c r="Z884" s="142"/>
      <c r="AA884" s="142"/>
    </row>
    <row r="885" spans="8:27" ht="15.75" customHeight="1">
      <c r="H885" s="53"/>
      <c r="Y885" s="142"/>
      <c r="Z885" s="142"/>
      <c r="AA885" s="142"/>
    </row>
    <row r="886" spans="8:27" ht="15.75" customHeight="1">
      <c r="H886" s="53"/>
      <c r="Y886" s="142"/>
      <c r="Z886" s="142"/>
      <c r="AA886" s="142"/>
    </row>
    <row r="887" spans="8:27" ht="15.75" customHeight="1">
      <c r="H887" s="53"/>
      <c r="Y887" s="142"/>
      <c r="Z887" s="142"/>
      <c r="AA887" s="142"/>
    </row>
    <row r="888" spans="8:27" ht="15.75" customHeight="1">
      <c r="H888" s="53"/>
      <c r="Y888" s="142"/>
      <c r="Z888" s="142"/>
      <c r="AA888" s="142"/>
    </row>
    <row r="889" spans="8:27" ht="15.75" customHeight="1">
      <c r="H889" s="53"/>
      <c r="Y889" s="142"/>
      <c r="Z889" s="142"/>
      <c r="AA889" s="142"/>
    </row>
    <row r="890" spans="8:27" ht="15.75" customHeight="1">
      <c r="H890" s="53"/>
      <c r="Y890" s="142"/>
      <c r="Z890" s="142"/>
      <c r="AA890" s="142"/>
    </row>
    <row r="891" spans="8:27" ht="15.75" customHeight="1">
      <c r="H891" s="53"/>
      <c r="Y891" s="142"/>
      <c r="Z891" s="142"/>
      <c r="AA891" s="142"/>
    </row>
    <row r="892" spans="8:27" ht="15.75" customHeight="1">
      <c r="H892" s="53"/>
      <c r="Y892" s="142"/>
      <c r="Z892" s="142"/>
      <c r="AA892" s="142"/>
    </row>
    <row r="893" spans="8:27" ht="15.75" customHeight="1">
      <c r="H893" s="53"/>
      <c r="Y893" s="142"/>
      <c r="Z893" s="142"/>
      <c r="AA893" s="142"/>
    </row>
    <row r="894" spans="8:27" ht="15.75" customHeight="1">
      <c r="H894" s="53"/>
      <c r="Y894" s="142"/>
      <c r="Z894" s="142"/>
      <c r="AA894" s="142"/>
    </row>
    <row r="895" spans="8:27" ht="15.75" customHeight="1">
      <c r="H895" s="53"/>
      <c r="Y895" s="142"/>
      <c r="Z895" s="142"/>
      <c r="AA895" s="142"/>
    </row>
    <row r="896" spans="8:27" ht="15.75" customHeight="1">
      <c r="H896" s="53"/>
      <c r="Y896" s="142"/>
      <c r="Z896" s="142"/>
      <c r="AA896" s="142"/>
    </row>
    <row r="897" spans="8:27" ht="15.75" customHeight="1">
      <c r="H897" s="53"/>
      <c r="Y897" s="142"/>
      <c r="Z897" s="142"/>
      <c r="AA897" s="142"/>
    </row>
    <row r="898" spans="8:27" ht="15.75" customHeight="1">
      <c r="H898" s="53"/>
      <c r="Y898" s="142"/>
      <c r="Z898" s="142"/>
      <c r="AA898" s="142"/>
    </row>
    <row r="899" spans="8:27" ht="15.75" customHeight="1">
      <c r="H899" s="53"/>
      <c r="Y899" s="142"/>
      <c r="Z899" s="142"/>
      <c r="AA899" s="142"/>
    </row>
    <row r="900" spans="8:27" ht="15.75" customHeight="1">
      <c r="H900" s="53"/>
      <c r="Y900" s="142"/>
      <c r="Z900" s="142"/>
      <c r="AA900" s="142"/>
    </row>
    <row r="901" spans="8:27" ht="15.75" customHeight="1">
      <c r="H901" s="53"/>
      <c r="Y901" s="142"/>
      <c r="Z901" s="142"/>
      <c r="AA901" s="142"/>
    </row>
    <row r="902" spans="8:27" ht="15.75" customHeight="1">
      <c r="H902" s="53"/>
      <c r="Y902" s="142"/>
      <c r="Z902" s="142"/>
      <c r="AA902" s="142"/>
    </row>
    <row r="903" spans="8:27" ht="15.75" customHeight="1">
      <c r="H903" s="53"/>
      <c r="Y903" s="142"/>
      <c r="Z903" s="142"/>
      <c r="AA903" s="142"/>
    </row>
    <row r="904" spans="8:27" ht="15.75" customHeight="1">
      <c r="H904" s="53"/>
      <c r="Y904" s="142"/>
      <c r="Z904" s="142"/>
      <c r="AA904" s="142"/>
    </row>
    <row r="905" spans="8:27" ht="15.75" customHeight="1">
      <c r="H905" s="53"/>
      <c r="Y905" s="142"/>
      <c r="Z905" s="142"/>
      <c r="AA905" s="142"/>
    </row>
    <row r="906" spans="8:27" ht="15.75" customHeight="1">
      <c r="H906" s="53"/>
      <c r="Y906" s="142"/>
      <c r="Z906" s="142"/>
      <c r="AA906" s="142"/>
    </row>
    <row r="907" spans="8:27" ht="15.75" customHeight="1">
      <c r="H907" s="53"/>
      <c r="Y907" s="142"/>
      <c r="Z907" s="142"/>
      <c r="AA907" s="142"/>
    </row>
    <row r="908" spans="8:27" ht="15.75" customHeight="1">
      <c r="H908" s="53"/>
      <c r="Y908" s="142"/>
      <c r="Z908" s="142"/>
      <c r="AA908" s="142"/>
    </row>
    <row r="909" spans="8:27" ht="15.75" customHeight="1">
      <c r="H909" s="53"/>
      <c r="Y909" s="142"/>
      <c r="Z909" s="142"/>
      <c r="AA909" s="142"/>
    </row>
    <row r="910" spans="8:27" ht="15.75" customHeight="1">
      <c r="H910" s="53"/>
      <c r="Y910" s="142"/>
      <c r="Z910" s="142"/>
      <c r="AA910" s="142"/>
    </row>
    <row r="911" spans="8:27" ht="15.75" customHeight="1">
      <c r="H911" s="53"/>
      <c r="Y911" s="142"/>
      <c r="Z911" s="142"/>
      <c r="AA911" s="142"/>
    </row>
    <row r="912" spans="8:27" ht="15.75" customHeight="1">
      <c r="H912" s="53"/>
      <c r="Y912" s="142"/>
      <c r="Z912" s="142"/>
      <c r="AA912" s="142"/>
    </row>
    <row r="913" spans="8:27" ht="15.75" customHeight="1">
      <c r="H913" s="53"/>
      <c r="Y913" s="142"/>
      <c r="Z913" s="142"/>
      <c r="AA913" s="142"/>
    </row>
    <row r="914" spans="8:27" ht="15.75" customHeight="1">
      <c r="H914" s="53"/>
      <c r="Y914" s="142"/>
      <c r="Z914" s="142"/>
      <c r="AA914" s="142"/>
    </row>
    <row r="915" spans="8:27" ht="15.75" customHeight="1">
      <c r="H915" s="53"/>
      <c r="Y915" s="142"/>
      <c r="Z915" s="142"/>
      <c r="AA915" s="142"/>
    </row>
    <row r="916" spans="8:27" ht="15.75" customHeight="1">
      <c r="H916" s="53"/>
      <c r="Y916" s="142"/>
      <c r="Z916" s="142"/>
      <c r="AA916" s="142"/>
    </row>
    <row r="917" spans="8:27" ht="15.75" customHeight="1">
      <c r="H917" s="53"/>
      <c r="Y917" s="142"/>
      <c r="Z917" s="142"/>
      <c r="AA917" s="142"/>
    </row>
    <row r="918" spans="8:27" ht="15.75" customHeight="1">
      <c r="H918" s="53"/>
      <c r="Y918" s="142"/>
      <c r="Z918" s="142"/>
      <c r="AA918" s="142"/>
    </row>
    <row r="919" spans="8:27" ht="15.75" customHeight="1">
      <c r="H919" s="53"/>
      <c r="Y919" s="142"/>
      <c r="Z919" s="142"/>
      <c r="AA919" s="142"/>
    </row>
    <row r="920" spans="8:27" ht="15.75" customHeight="1">
      <c r="H920" s="53"/>
      <c r="Y920" s="142"/>
      <c r="Z920" s="142"/>
      <c r="AA920" s="142"/>
    </row>
    <row r="921" spans="8:27" ht="15.75" customHeight="1">
      <c r="H921" s="53"/>
      <c r="Y921" s="142"/>
      <c r="Z921" s="142"/>
      <c r="AA921" s="142"/>
    </row>
    <row r="922" spans="8:27" ht="15.75" customHeight="1">
      <c r="H922" s="53"/>
      <c r="Y922" s="142"/>
      <c r="Z922" s="142"/>
      <c r="AA922" s="142"/>
    </row>
    <row r="923" spans="8:27" ht="15.75" customHeight="1">
      <c r="H923" s="53"/>
      <c r="Y923" s="142"/>
      <c r="Z923" s="142"/>
      <c r="AA923" s="142"/>
    </row>
    <row r="924" spans="8:27" ht="15.75" customHeight="1">
      <c r="H924" s="53"/>
      <c r="Y924" s="142"/>
      <c r="Z924" s="142"/>
      <c r="AA924" s="142"/>
    </row>
    <row r="925" spans="8:27" ht="15.75" customHeight="1">
      <c r="H925" s="53"/>
      <c r="Y925" s="142"/>
      <c r="Z925" s="142"/>
      <c r="AA925" s="142"/>
    </row>
    <row r="926" spans="8:27" ht="15.75" customHeight="1">
      <c r="H926" s="53"/>
      <c r="Y926" s="142"/>
      <c r="Z926" s="142"/>
      <c r="AA926" s="142"/>
    </row>
    <row r="927" spans="8:27" ht="15.75" customHeight="1">
      <c r="H927" s="53"/>
      <c r="Y927" s="142"/>
      <c r="Z927" s="142"/>
      <c r="AA927" s="142"/>
    </row>
    <row r="928" spans="8:27" ht="15.75" customHeight="1">
      <c r="H928" s="53"/>
      <c r="Y928" s="142"/>
      <c r="Z928" s="142"/>
      <c r="AA928" s="142"/>
    </row>
    <row r="929" spans="8:27" ht="15.75" customHeight="1">
      <c r="H929" s="53"/>
      <c r="Y929" s="142"/>
      <c r="Z929" s="142"/>
      <c r="AA929" s="142"/>
    </row>
    <row r="930" spans="8:27" ht="15.75" customHeight="1">
      <c r="H930" s="53"/>
      <c r="Y930" s="142"/>
      <c r="Z930" s="142"/>
      <c r="AA930" s="142"/>
    </row>
    <row r="931" spans="8:27" ht="15.75" customHeight="1">
      <c r="H931" s="53"/>
      <c r="Y931" s="142"/>
      <c r="Z931" s="142"/>
      <c r="AA931" s="142"/>
    </row>
    <row r="932" spans="8:27" ht="15.75" customHeight="1">
      <c r="H932" s="53"/>
      <c r="Y932" s="142"/>
      <c r="Z932" s="142"/>
      <c r="AA932" s="142"/>
    </row>
    <row r="933" spans="8:27" ht="15.75" customHeight="1">
      <c r="H933" s="53"/>
      <c r="Y933" s="142"/>
      <c r="Z933" s="142"/>
      <c r="AA933" s="142"/>
    </row>
    <row r="934" spans="8:27" ht="15.75" customHeight="1">
      <c r="H934" s="53"/>
      <c r="Y934" s="142"/>
      <c r="Z934" s="142"/>
      <c r="AA934" s="142"/>
    </row>
    <row r="935" spans="8:27" ht="15.75" customHeight="1">
      <c r="H935" s="53"/>
      <c r="Y935" s="142"/>
      <c r="Z935" s="142"/>
      <c r="AA935" s="142"/>
    </row>
    <row r="936" spans="8:27" ht="15.75" customHeight="1">
      <c r="H936" s="53"/>
      <c r="Y936" s="142"/>
      <c r="Z936" s="142"/>
      <c r="AA936" s="142"/>
    </row>
    <row r="937" spans="8:27" ht="15.75" customHeight="1">
      <c r="H937" s="53"/>
      <c r="Y937" s="142"/>
      <c r="Z937" s="142"/>
      <c r="AA937" s="142"/>
    </row>
    <row r="938" spans="8:27" ht="15.75" customHeight="1">
      <c r="H938" s="53"/>
      <c r="Y938" s="142"/>
      <c r="Z938" s="142"/>
      <c r="AA938" s="142"/>
    </row>
    <row r="939" spans="8:27" ht="15.75" customHeight="1">
      <c r="H939" s="53"/>
      <c r="Y939" s="142"/>
      <c r="Z939" s="142"/>
      <c r="AA939" s="142"/>
    </row>
    <row r="940" spans="8:27" ht="15.75" customHeight="1">
      <c r="H940" s="53"/>
      <c r="Y940" s="142"/>
      <c r="Z940" s="142"/>
      <c r="AA940" s="142"/>
    </row>
    <row r="941" spans="8:27" ht="15.75" customHeight="1">
      <c r="H941" s="53"/>
      <c r="Y941" s="142"/>
      <c r="Z941" s="142"/>
      <c r="AA941" s="142"/>
    </row>
    <row r="942" spans="8:27" ht="15.75" customHeight="1">
      <c r="H942" s="53"/>
      <c r="Y942" s="142"/>
      <c r="Z942" s="142"/>
      <c r="AA942" s="142"/>
    </row>
    <row r="943" spans="8:27" ht="15.75" customHeight="1">
      <c r="H943" s="53"/>
      <c r="Y943" s="142"/>
      <c r="Z943" s="142"/>
      <c r="AA943" s="142"/>
    </row>
    <row r="944" spans="8:27" ht="15.75" customHeight="1">
      <c r="H944" s="53"/>
      <c r="Y944" s="142"/>
      <c r="Z944" s="142"/>
      <c r="AA944" s="142"/>
    </row>
    <row r="945" spans="8:27" ht="15.75" customHeight="1">
      <c r="H945" s="53"/>
      <c r="Y945" s="142"/>
      <c r="Z945" s="142"/>
      <c r="AA945" s="142"/>
    </row>
    <row r="946" spans="8:27" ht="15.75" customHeight="1">
      <c r="H946" s="53"/>
      <c r="Y946" s="142"/>
      <c r="Z946" s="142"/>
      <c r="AA946" s="142"/>
    </row>
    <row r="947" spans="8:27" ht="15.75" customHeight="1">
      <c r="H947" s="53"/>
      <c r="Y947" s="142"/>
      <c r="Z947" s="142"/>
      <c r="AA947" s="142"/>
    </row>
    <row r="948" spans="8:27" ht="15.75" customHeight="1">
      <c r="H948" s="53"/>
      <c r="Y948" s="142"/>
      <c r="Z948" s="142"/>
      <c r="AA948" s="142"/>
    </row>
    <row r="949" spans="8:27" ht="15.75" customHeight="1">
      <c r="H949" s="53"/>
      <c r="Y949" s="142"/>
      <c r="Z949" s="142"/>
      <c r="AA949" s="142"/>
    </row>
    <row r="950" spans="8:27" ht="15.75" customHeight="1">
      <c r="H950" s="53"/>
      <c r="Y950" s="142"/>
      <c r="Z950" s="142"/>
      <c r="AA950" s="142"/>
    </row>
    <row r="951" spans="8:27" ht="15.75" customHeight="1">
      <c r="H951" s="53"/>
      <c r="Y951" s="142"/>
      <c r="Z951" s="142"/>
      <c r="AA951" s="142"/>
    </row>
    <row r="952" spans="8:27" ht="15.75" customHeight="1">
      <c r="H952" s="53"/>
      <c r="Y952" s="142"/>
      <c r="Z952" s="142"/>
      <c r="AA952" s="142"/>
    </row>
    <row r="953" spans="8:27" ht="15.75" customHeight="1">
      <c r="H953" s="53"/>
      <c r="Y953" s="142"/>
      <c r="Z953" s="142"/>
      <c r="AA953" s="142"/>
    </row>
    <row r="954" spans="8:27" ht="15.75" customHeight="1">
      <c r="H954" s="53"/>
      <c r="Y954" s="142"/>
      <c r="Z954" s="142"/>
      <c r="AA954" s="142"/>
    </row>
    <row r="955" spans="8:27" ht="15.75" customHeight="1">
      <c r="H955" s="53"/>
      <c r="Y955" s="142"/>
      <c r="Z955" s="142"/>
      <c r="AA955" s="142"/>
    </row>
    <row r="956" spans="8:27" ht="15.75" customHeight="1">
      <c r="H956" s="53"/>
      <c r="Y956" s="142"/>
      <c r="Z956" s="142"/>
      <c r="AA956" s="142"/>
    </row>
    <row r="957" spans="8:27" ht="15.75" customHeight="1">
      <c r="H957" s="53"/>
      <c r="Y957" s="142"/>
      <c r="Z957" s="142"/>
      <c r="AA957" s="142"/>
    </row>
    <row r="958" spans="8:27" ht="15.75" customHeight="1">
      <c r="H958" s="53"/>
      <c r="Y958" s="142"/>
      <c r="Z958" s="142"/>
      <c r="AA958" s="142"/>
    </row>
    <row r="959" spans="8:27" ht="15.75" customHeight="1">
      <c r="H959" s="53"/>
      <c r="Y959" s="142"/>
      <c r="Z959" s="142"/>
      <c r="AA959" s="142"/>
    </row>
    <row r="960" spans="8:27" ht="15.75" customHeight="1">
      <c r="H960" s="53"/>
      <c r="Y960" s="142"/>
      <c r="Z960" s="142"/>
      <c r="AA960" s="142"/>
    </row>
    <row r="961" spans="8:27" ht="15.75" customHeight="1">
      <c r="H961" s="53"/>
      <c r="Y961" s="142"/>
      <c r="Z961" s="142"/>
      <c r="AA961" s="142"/>
    </row>
    <row r="962" spans="8:27" ht="15.75" customHeight="1">
      <c r="H962" s="53"/>
      <c r="Y962" s="142"/>
      <c r="Z962" s="142"/>
      <c r="AA962" s="142"/>
    </row>
    <row r="963" spans="8:27" ht="15.75" customHeight="1">
      <c r="H963" s="53"/>
      <c r="Y963" s="142"/>
      <c r="Z963" s="142"/>
      <c r="AA963" s="142"/>
    </row>
    <row r="964" spans="8:27" ht="15.75" customHeight="1">
      <c r="H964" s="53"/>
      <c r="Y964" s="142"/>
      <c r="Z964" s="142"/>
      <c r="AA964" s="142"/>
    </row>
    <row r="965" spans="8:27" ht="15.75" customHeight="1">
      <c r="H965" s="53"/>
      <c r="Y965" s="142"/>
      <c r="Z965" s="142"/>
      <c r="AA965" s="142"/>
    </row>
    <row r="966" spans="8:27" ht="15.75" customHeight="1">
      <c r="H966" s="53"/>
      <c r="Y966" s="142"/>
      <c r="Z966" s="142"/>
      <c r="AA966" s="142"/>
    </row>
    <row r="967" spans="8:27" ht="15.75" customHeight="1">
      <c r="H967" s="53"/>
      <c r="Y967" s="142"/>
      <c r="Z967" s="142"/>
      <c r="AA967" s="142"/>
    </row>
    <row r="968" spans="8:27" ht="15.75" customHeight="1">
      <c r="H968" s="53"/>
      <c r="Y968" s="142"/>
      <c r="Z968" s="142"/>
      <c r="AA968" s="142"/>
    </row>
    <row r="969" spans="8:27" ht="15.75" customHeight="1">
      <c r="H969" s="53"/>
      <c r="Y969" s="142"/>
      <c r="Z969" s="142"/>
      <c r="AA969" s="142"/>
    </row>
    <row r="970" spans="8:27" ht="15.75" customHeight="1">
      <c r="H970" s="53"/>
      <c r="Y970" s="142"/>
      <c r="Z970" s="142"/>
      <c r="AA970" s="142"/>
    </row>
    <row r="971" spans="8:27" ht="15.75" customHeight="1">
      <c r="H971" s="53"/>
      <c r="Y971" s="142"/>
      <c r="Z971" s="142"/>
      <c r="AA971" s="142"/>
    </row>
    <row r="972" spans="8:27" ht="15.75" customHeight="1">
      <c r="H972" s="53"/>
      <c r="Y972" s="142"/>
      <c r="Z972" s="142"/>
      <c r="AA972" s="142"/>
    </row>
    <row r="973" spans="8:27" ht="15.75" customHeight="1">
      <c r="H973" s="53"/>
      <c r="Y973" s="142"/>
      <c r="Z973" s="142"/>
      <c r="AA973" s="142"/>
    </row>
    <row r="974" spans="8:27" ht="15.75" customHeight="1">
      <c r="H974" s="53"/>
      <c r="Y974" s="142"/>
      <c r="Z974" s="142"/>
      <c r="AA974" s="142"/>
    </row>
    <row r="975" spans="8:27" ht="15.75" customHeight="1">
      <c r="H975" s="53"/>
      <c r="Y975" s="142"/>
      <c r="Z975" s="142"/>
      <c r="AA975" s="142"/>
    </row>
    <row r="976" spans="8:27" ht="15.75" customHeight="1">
      <c r="H976" s="53"/>
      <c r="Y976" s="142"/>
      <c r="Z976" s="142"/>
      <c r="AA976" s="142"/>
    </row>
    <row r="977" spans="8:27" ht="15.75" customHeight="1">
      <c r="H977" s="53"/>
      <c r="Y977" s="142"/>
      <c r="Z977" s="142"/>
      <c r="AA977" s="142"/>
    </row>
    <row r="978" spans="8:27" ht="15.75" customHeight="1">
      <c r="H978" s="53"/>
      <c r="Y978" s="142"/>
      <c r="Z978" s="142"/>
      <c r="AA978" s="142"/>
    </row>
    <row r="979" spans="8:27" ht="15.75" customHeight="1">
      <c r="H979" s="53"/>
      <c r="Y979" s="142"/>
      <c r="Z979" s="142"/>
      <c r="AA979" s="142"/>
    </row>
    <row r="980" spans="8:27" ht="15.75" customHeight="1">
      <c r="H980" s="53"/>
      <c r="Y980" s="142"/>
      <c r="Z980" s="142"/>
      <c r="AA980" s="142"/>
    </row>
    <row r="981" spans="8:27" ht="15.75" customHeight="1">
      <c r="H981" s="53"/>
      <c r="Y981" s="142"/>
      <c r="Z981" s="142"/>
      <c r="AA981" s="142"/>
    </row>
    <row r="982" spans="8:27" ht="15.75" customHeight="1">
      <c r="H982" s="53"/>
      <c r="Y982" s="142"/>
      <c r="Z982" s="142"/>
      <c r="AA982" s="142"/>
    </row>
    <row r="983" spans="8:27" ht="15.75" customHeight="1">
      <c r="H983" s="53"/>
      <c r="Y983" s="142"/>
      <c r="Z983" s="142"/>
      <c r="AA983" s="142"/>
    </row>
    <row r="984" spans="8:27" ht="15.75" customHeight="1">
      <c r="H984" s="53"/>
      <c r="Y984" s="142"/>
      <c r="Z984" s="142"/>
      <c r="AA984" s="142"/>
    </row>
    <row r="985" spans="8:27" ht="15.75" customHeight="1">
      <c r="H985" s="53"/>
      <c r="Y985" s="142"/>
      <c r="Z985" s="142"/>
      <c r="AA985" s="142"/>
    </row>
    <row r="986" spans="8:27" ht="15.75" customHeight="1">
      <c r="H986" s="53"/>
      <c r="Y986" s="142"/>
      <c r="Z986" s="142"/>
      <c r="AA986" s="142"/>
    </row>
    <row r="987" spans="8:27" ht="15.75" customHeight="1">
      <c r="H987" s="53"/>
      <c r="Y987" s="142"/>
      <c r="Z987" s="142"/>
      <c r="AA987" s="142"/>
    </row>
    <row r="988" spans="8:27" ht="15.75" customHeight="1">
      <c r="H988" s="53"/>
      <c r="Y988" s="142"/>
      <c r="Z988" s="142"/>
      <c r="AA988" s="142"/>
    </row>
    <row r="989" spans="8:27" ht="15.75" customHeight="1">
      <c r="H989" s="53"/>
      <c r="Y989" s="142"/>
      <c r="Z989" s="142"/>
      <c r="AA989" s="142"/>
    </row>
    <row r="990" spans="8:27" ht="15.75" customHeight="1">
      <c r="H990" s="53"/>
      <c r="Y990" s="142"/>
      <c r="Z990" s="142"/>
      <c r="AA990" s="142"/>
    </row>
    <row r="991" spans="8:27" ht="15.75" customHeight="1">
      <c r="H991" s="53"/>
      <c r="Y991" s="142"/>
      <c r="Z991" s="142"/>
      <c r="AA991" s="142"/>
    </row>
    <row r="992" spans="8:27" ht="15.75" customHeight="1">
      <c r="H992" s="53"/>
      <c r="Y992" s="142"/>
      <c r="Z992" s="142"/>
      <c r="AA992" s="142"/>
    </row>
    <row r="993" spans="8:27" ht="15.75" customHeight="1">
      <c r="H993" s="53"/>
      <c r="Y993" s="142"/>
      <c r="Z993" s="142"/>
      <c r="AA993" s="142"/>
    </row>
    <row r="994" spans="8:27" ht="15.75" customHeight="1">
      <c r="H994" s="53"/>
      <c r="Y994" s="142"/>
      <c r="Z994" s="142"/>
      <c r="AA994" s="142"/>
    </row>
    <row r="995" spans="8:27" ht="15.75" customHeight="1">
      <c r="H995" s="53"/>
      <c r="Y995" s="142"/>
      <c r="Z995" s="142"/>
      <c r="AA995" s="142"/>
    </row>
    <row r="996" spans="8:27" ht="15.75" customHeight="1">
      <c r="H996" s="53"/>
      <c r="Y996" s="142"/>
      <c r="Z996" s="142"/>
      <c r="AA996" s="142"/>
    </row>
    <row r="997" spans="8:27" ht="13.8">
      <c r="H997" s="53"/>
    </row>
    <row r="998" spans="8:27" ht="13.8">
      <c r="H998" s="53"/>
    </row>
    <row r="999" spans="8:27" ht="13.8">
      <c r="H999" s="53"/>
    </row>
    <row r="1000" spans="8:27" ht="13.8">
      <c r="H1000" s="53"/>
    </row>
    <row r="1001" spans="8:27" ht="13.8">
      <c r="H1001" s="53"/>
    </row>
    <row r="1002" spans="8:27" ht="13.8">
      <c r="H1002" s="53"/>
    </row>
  </sheetData>
  <mergeCells count="15">
    <mergeCell ref="C44:G44"/>
    <mergeCell ref="C45:G45"/>
    <mergeCell ref="A47:A51"/>
    <mergeCell ref="A1:K10"/>
    <mergeCell ref="C11:G11"/>
    <mergeCell ref="J11:K11"/>
    <mergeCell ref="C12:G12"/>
    <mergeCell ref="A13:A20"/>
    <mergeCell ref="J14:K14"/>
    <mergeCell ref="J15:K15"/>
    <mergeCell ref="C25:G25"/>
    <mergeCell ref="B27:B28"/>
    <mergeCell ref="C35:G35"/>
    <mergeCell ref="C36:G36"/>
    <mergeCell ref="A38:A42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000"/>
  <sheetViews>
    <sheetView workbookViewId="0">
      <selection activeCell="B4" sqref="B4"/>
    </sheetView>
  </sheetViews>
  <sheetFormatPr baseColWidth="10" defaultColWidth="14.44140625" defaultRowHeight="15" customHeight="1"/>
  <cols>
    <col min="1" max="1" width="17.5546875" customWidth="1"/>
    <col min="2" max="2" width="24.88671875" customWidth="1"/>
    <col min="3" max="6" width="10.5546875" customWidth="1"/>
    <col min="7" max="9" width="8.5546875" customWidth="1"/>
    <col min="10" max="10" width="10.44140625" customWidth="1"/>
    <col min="11" max="13" width="8.5546875" customWidth="1"/>
  </cols>
  <sheetData>
    <row r="1" spans="1:11" ht="14.4">
      <c r="A1" s="32" t="s">
        <v>54</v>
      </c>
      <c r="B1" s="32">
        <f>6.02214076E+23</f>
        <v>6.0221407599999999E+23</v>
      </c>
    </row>
    <row r="2" spans="1:11" ht="14.4">
      <c r="A2" s="31" t="s">
        <v>55</v>
      </c>
      <c r="B2" s="33">
        <f>IF('PICO EV calculator'!E7 = "Nanoplate 8.5K 96-well",0.00034,0.00078)</f>
        <v>7.7999999999999999E-4</v>
      </c>
      <c r="C2" s="34"/>
      <c r="D2" s="34"/>
      <c r="F2" s="31" t="s">
        <v>56</v>
      </c>
      <c r="G2" s="35" t="s">
        <v>1</v>
      </c>
      <c r="H2" s="36"/>
      <c r="I2" s="36"/>
      <c r="J2" s="36" t="s">
        <v>56</v>
      </c>
      <c r="K2" s="37">
        <f>4*10^-11</f>
        <v>3.9999999999999998E-11</v>
      </c>
    </row>
    <row r="3" spans="1:11" ht="14.4">
      <c r="A3" s="31" t="s">
        <v>57</v>
      </c>
      <c r="B3" s="38" t="str">
        <f>"1.3"</f>
        <v>1.3</v>
      </c>
      <c r="G3" s="35" t="s">
        <v>58</v>
      </c>
      <c r="H3" s="36"/>
      <c r="I3" s="36"/>
      <c r="K3" s="37">
        <f>5*10^-10</f>
        <v>5.0000000000000003E-10</v>
      </c>
    </row>
    <row r="4" spans="1:11" ht="15" customHeight="1">
      <c r="A4" s="32"/>
      <c r="B4" s="31"/>
      <c r="K4" s="37"/>
    </row>
    <row r="7" spans="1:11" ht="15" customHeight="1">
      <c r="E7" s="39"/>
    </row>
    <row r="10" spans="1:11" ht="15" customHeight="1">
      <c r="A10" s="30" t="s">
        <v>59</v>
      </c>
    </row>
    <row r="11" spans="1:11" ht="15" customHeight="1">
      <c r="A11" s="30" t="s">
        <v>60</v>
      </c>
    </row>
    <row r="12" spans="1:11" ht="15" customHeight="1">
      <c r="A12" s="30" t="s">
        <v>61</v>
      </c>
    </row>
    <row r="16" spans="1:11" ht="15.75" customHeight="1"/>
    <row r="17" spans="1:13" ht="15.75" customHeight="1">
      <c r="A17" s="32" t="s">
        <v>62</v>
      </c>
    </row>
    <row r="18" spans="1:13" ht="15.75" customHeight="1">
      <c r="A18" s="31" t="str">
        <f>'PICO EV calculator'!E12</f>
        <v>Stock</v>
      </c>
      <c r="F18" s="31">
        <f>'PICO EV calculator'!J12</f>
        <v>0</v>
      </c>
      <c r="G18" s="31">
        <f>'PICO EV calculator'!L12</f>
        <v>0</v>
      </c>
    </row>
    <row r="19" spans="1:13" ht="15.75" customHeight="1">
      <c r="A19" s="31" t="str">
        <f>'PICO EV calculator'!F12</f>
        <v>Dil1</v>
      </c>
      <c r="M19" s="31"/>
    </row>
    <row r="20" spans="1:13" ht="15.75" customHeight="1">
      <c r="A20" s="31" t="str">
        <f>'PICO EV calculator'!G12</f>
        <v>Dil2</v>
      </c>
    </row>
    <row r="21" spans="1:13" ht="15.75" customHeight="1">
      <c r="A21" s="31" t="str">
        <f>'PICO EV calculator'!H12</f>
        <v>Dil3</v>
      </c>
      <c r="B21" s="31"/>
      <c r="C21" s="31"/>
    </row>
    <row r="22" spans="1:13" ht="15.75" customHeight="1">
      <c r="A22" s="31" t="str">
        <f>'PICO EV calculator'!I12</f>
        <v>Dil4</v>
      </c>
    </row>
    <row r="23" spans="1:13" ht="15.75" customHeight="1"/>
    <row r="24" spans="1:13" ht="15.75" customHeight="1"/>
    <row r="25" spans="1:13" ht="15.75" customHeight="1"/>
    <row r="26" spans="1:13" ht="15.75" customHeight="1"/>
    <row r="27" spans="1:13" ht="15.75" customHeight="1"/>
    <row r="28" spans="1:13" ht="15.75" customHeight="1"/>
    <row r="29" spans="1:13" ht="15.75" customHeight="1"/>
    <row r="30" spans="1:13" ht="15.75" customHeight="1"/>
    <row r="31" spans="1:13" ht="15.75" customHeight="1"/>
    <row r="32" spans="1:1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PICO EV calculator</vt:lpstr>
      <vt:lpstr>EV per µl </vt:lpstr>
      <vt:lpstr>variables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marius.pollet</dc:creator>
  <cp:lastModifiedBy>Marius Pollet</cp:lastModifiedBy>
  <dcterms:created xsi:type="dcterms:W3CDTF">2015-06-05T18:19:34Z</dcterms:created>
  <dcterms:modified xsi:type="dcterms:W3CDTF">2026-04-10T06:52:58Z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